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DC8F" lockStructure="1"/>
  <bookViews>
    <workbookView xWindow="480" yWindow="60" windowWidth="12240" windowHeight="7365" tabRatio="321"/>
  </bookViews>
  <sheets>
    <sheet name="Respect de la VLEP 8h" sheetId="1" r:id="rId1"/>
    <sheet name="Niveau d'empoussièrement" sheetId="2" state="hidden" r:id="rId2"/>
    <sheet name="Entrée d'air" sheetId="4" state="hidden" r:id="rId3"/>
    <sheet name="Feuil1" sheetId="5" state="hidden" r:id="rId4"/>
    <sheet name="Feuil2" sheetId="6" state="hidden" r:id="rId5"/>
    <sheet name="Horaires de travail" sheetId="7" state="hidden" r:id="rId6"/>
    <sheet name="Phases opérationnelles" sheetId="8" state="hidden" r:id="rId7"/>
    <sheet name="APR" sheetId="9" state="hidden" r:id="rId8"/>
    <sheet name="signe" sheetId="10" state="hidden" r:id="rId9"/>
    <sheet name="Feuil3" sheetId="11" state="hidden" r:id="rId10"/>
    <sheet name="Feuil4" sheetId="12" state="hidden" r:id="rId11"/>
  </sheets>
  <definedNames>
    <definedName name="apr">APR!$1:$1048576</definedName>
    <definedName name="Danf">'Respect de la VLEP 8h'!#REF!</definedName>
    <definedName name="Dea">'Respect de la VLEP 8h'!#REF!</definedName>
    <definedName name="DEc">'Respect de la VLEP 8h'!#REF!</definedName>
    <definedName name="DEnm">'Respect de la VLEP 8h'!#REF!</definedName>
    <definedName name="Dep">'Respect de la VLEP 8h'!#REF!</definedName>
    <definedName name="Ds">'Respect de la VLEP 8h'!#REF!</definedName>
    <definedName name="Dsd">'Respect de la VLEP 8h'!#REF!</definedName>
    <definedName name="DtEm">'Respect de la VLEP 8h'!#REF!</definedName>
    <definedName name="Dz">'Respect de la VLEP 8h'!#REF!</definedName>
    <definedName name="H">'Respect de la VLEP 8h'!#REF!</definedName>
    <definedName name="horaire">'Horaires de travail'!$1:$1048576</definedName>
    <definedName name="J">'Respect de la VLEP 8h'!#REF!</definedName>
    <definedName name="K">'Respect de la VLEP 8h'!#REF!</definedName>
    <definedName name="N">'Respect de la VLEP 8h'!#REF!</definedName>
    <definedName name="niveau">'Niveau d''empoussièrement'!$A$1:$D$2</definedName>
    <definedName name="phaseop">'Phases opérationnelles'!#REF!</definedName>
    <definedName name="S">'Respect de la VLEP 8h'!#REF!</definedName>
    <definedName name="signe">signe!$A$1:$B$2</definedName>
    <definedName name="temps_douche">'Respect de la VLEP 8h'!#REF!</definedName>
    <definedName name="temps_douche_déchets">'Respect de la VLEP 8h'!#REF!</definedName>
    <definedName name="TF">'Respect de la VLEP 8h'!#REF!</definedName>
    <definedName name="V">'Respect de la VLEP 8h'!#REF!</definedName>
    <definedName name="Va">'Respect de la VLEP 8h'!#REF!</definedName>
    <definedName name="Vol_compartiment">'Respect de la VLEP 8h'!#REF!</definedName>
    <definedName name="Vol_déchets">'Respect de la VLEP 8h'!#REF!</definedName>
    <definedName name="Y">'Respect de la VLEP 8h'!#REF!</definedName>
    <definedName name="Z">'Respect de la VLEP 8h'!#REF!</definedName>
    <definedName name="_xlnm.Print_Area" localSheetId="0">'Respect de la VLEP 8h'!$A$2:$AU$72</definedName>
  </definedNames>
  <calcPr calcId="145621"/>
</workbook>
</file>

<file path=xl/calcChain.xml><?xml version="1.0" encoding="utf-8"?>
<calcChain xmlns="http://schemas.openxmlformats.org/spreadsheetml/2006/main">
  <c r="W43" i="1" l="1"/>
  <c r="Z54" i="1"/>
  <c r="Z53" i="1"/>
  <c r="Z52" i="1"/>
  <c r="Z51" i="1"/>
  <c r="Z50" i="1"/>
  <c r="Z49" i="1"/>
  <c r="Z48" i="1"/>
  <c r="Z47" i="1"/>
  <c r="Z46" i="1"/>
  <c r="Z45" i="1"/>
  <c r="Z44" i="1"/>
  <c r="Z43" i="1"/>
  <c r="AS54" i="1" l="1"/>
  <c r="AS53" i="1"/>
  <c r="A243" i="7" l="1"/>
  <c r="B243" i="7"/>
  <c r="A244" i="7"/>
  <c r="B244" i="7"/>
  <c r="A245" i="7"/>
  <c r="B245" i="7"/>
  <c r="A246" i="7"/>
  <c r="B246" i="7"/>
  <c r="A247" i="7"/>
  <c r="B247" i="7"/>
  <c r="A248" i="7"/>
  <c r="B248" i="7"/>
  <c r="A249" i="7"/>
  <c r="B249" i="7"/>
  <c r="A250" i="7"/>
  <c r="B250" i="7"/>
  <c r="A251" i="7"/>
  <c r="B251" i="7"/>
  <c r="A252" i="7"/>
  <c r="B252" i="7"/>
  <c r="A253" i="7"/>
  <c r="B253" i="7"/>
  <c r="A254" i="7"/>
  <c r="B254" i="7"/>
  <c r="A255" i="7"/>
  <c r="B255" i="7"/>
  <c r="A256" i="7"/>
  <c r="B256" i="7"/>
  <c r="A257" i="7"/>
  <c r="B257" i="7"/>
  <c r="A258" i="7"/>
  <c r="B258" i="7"/>
  <c r="A259" i="7"/>
  <c r="B259" i="7"/>
  <c r="A260" i="7"/>
  <c r="B260" i="7"/>
  <c r="A261" i="7"/>
  <c r="B261" i="7"/>
  <c r="A262" i="7"/>
  <c r="B262" i="7"/>
  <c r="A263" i="7"/>
  <c r="B263" i="7"/>
  <c r="A264" i="7"/>
  <c r="B264" i="7"/>
  <c r="A265" i="7"/>
  <c r="B265" i="7"/>
  <c r="A266" i="7"/>
  <c r="B266" i="7"/>
  <c r="A267" i="7"/>
  <c r="B267" i="7"/>
  <c r="A268" i="7"/>
  <c r="B268" i="7"/>
  <c r="A269" i="7"/>
  <c r="B269" i="7"/>
  <c r="A270" i="7"/>
  <c r="B270" i="7"/>
  <c r="A271" i="7"/>
  <c r="B271" i="7"/>
  <c r="A272" i="7"/>
  <c r="B272" i="7"/>
  <c r="A273" i="7"/>
  <c r="B273" i="7"/>
  <c r="A274" i="7"/>
  <c r="B274" i="7"/>
  <c r="A275" i="7"/>
  <c r="B275" i="7"/>
  <c r="A276" i="7"/>
  <c r="B276" i="7"/>
  <c r="A277" i="7"/>
  <c r="B277" i="7"/>
  <c r="A278" i="7"/>
  <c r="B278" i="7"/>
  <c r="A279" i="7"/>
  <c r="B279" i="7"/>
  <c r="A280" i="7"/>
  <c r="B280" i="7"/>
  <c r="A281" i="7"/>
  <c r="B281" i="7"/>
  <c r="A282" i="7"/>
  <c r="B282" i="7"/>
  <c r="A283" i="7"/>
  <c r="B283" i="7"/>
  <c r="A284" i="7"/>
  <c r="B284" i="7"/>
  <c r="A285" i="7"/>
  <c r="B285" i="7"/>
  <c r="A286" i="7"/>
  <c r="B286" i="7"/>
  <c r="A287" i="7"/>
  <c r="B287" i="7"/>
  <c r="A288" i="7"/>
  <c r="B288" i="7"/>
  <c r="A289" i="7"/>
  <c r="B289" i="7"/>
  <c r="A153" i="7"/>
  <c r="B153" i="7"/>
  <c r="A154" i="7"/>
  <c r="B154" i="7"/>
  <c r="A155" i="7"/>
  <c r="B155" i="7"/>
  <c r="A156" i="7"/>
  <c r="B156" i="7"/>
  <c r="A157" i="7"/>
  <c r="B157" i="7"/>
  <c r="A158" i="7"/>
  <c r="B158" i="7"/>
  <c r="A159" i="7"/>
  <c r="B159" i="7"/>
  <c r="A160" i="7"/>
  <c r="B160" i="7"/>
  <c r="A161" i="7"/>
  <c r="B161" i="7"/>
  <c r="A162" i="7"/>
  <c r="B162" i="7"/>
  <c r="A163" i="7"/>
  <c r="B163" i="7"/>
  <c r="A164" i="7"/>
  <c r="B164" i="7"/>
  <c r="A165" i="7"/>
  <c r="B165" i="7"/>
  <c r="A166" i="7"/>
  <c r="B166" i="7"/>
  <c r="A167" i="7"/>
  <c r="B167" i="7"/>
  <c r="A168" i="7"/>
  <c r="B168" i="7"/>
  <c r="A169" i="7"/>
  <c r="B169" i="7"/>
  <c r="A170" i="7"/>
  <c r="B170" i="7"/>
  <c r="A171" i="7"/>
  <c r="B171" i="7"/>
  <c r="A172" i="7"/>
  <c r="B172" i="7"/>
  <c r="A173" i="7"/>
  <c r="B173" i="7"/>
  <c r="A174" i="7"/>
  <c r="B174" i="7"/>
  <c r="A175" i="7"/>
  <c r="B175" i="7"/>
  <c r="A176" i="7"/>
  <c r="B176" i="7"/>
  <c r="A177" i="7"/>
  <c r="B177" i="7"/>
  <c r="A178" i="7"/>
  <c r="B178" i="7"/>
  <c r="A179" i="7"/>
  <c r="B179" i="7"/>
  <c r="A180" i="7"/>
  <c r="B180" i="7"/>
  <c r="A181" i="7"/>
  <c r="B181" i="7"/>
  <c r="A182" i="7"/>
  <c r="B182" i="7"/>
  <c r="A183" i="7"/>
  <c r="B183" i="7"/>
  <c r="A184" i="7"/>
  <c r="B184" i="7"/>
  <c r="A185" i="7"/>
  <c r="B185" i="7"/>
  <c r="A186" i="7"/>
  <c r="B186" i="7"/>
  <c r="A187" i="7"/>
  <c r="B187" i="7"/>
  <c r="A188" i="7"/>
  <c r="B188" i="7"/>
  <c r="A189" i="7"/>
  <c r="B189" i="7"/>
  <c r="A190" i="7"/>
  <c r="B190" i="7"/>
  <c r="A191" i="7"/>
  <c r="B191" i="7"/>
  <c r="A192" i="7"/>
  <c r="B192" i="7"/>
  <c r="A193" i="7"/>
  <c r="B193" i="7"/>
  <c r="A194" i="7"/>
  <c r="B194" i="7"/>
  <c r="A195" i="7"/>
  <c r="B195" i="7"/>
  <c r="A196" i="7"/>
  <c r="B196" i="7"/>
  <c r="A197" i="7"/>
  <c r="B197" i="7"/>
  <c r="A198" i="7"/>
  <c r="B198" i="7"/>
  <c r="A199" i="7"/>
  <c r="B199" i="7"/>
  <c r="A200" i="7"/>
  <c r="B200" i="7"/>
  <c r="A201" i="7"/>
  <c r="B201" i="7"/>
  <c r="A202" i="7"/>
  <c r="B202" i="7"/>
  <c r="A203" i="7"/>
  <c r="B203" i="7"/>
  <c r="A204" i="7"/>
  <c r="B204" i="7"/>
  <c r="A205" i="7"/>
  <c r="B205" i="7"/>
  <c r="A206" i="7"/>
  <c r="B206" i="7"/>
  <c r="A207" i="7"/>
  <c r="B207" i="7"/>
  <c r="A208" i="7"/>
  <c r="B208" i="7"/>
  <c r="A209" i="7"/>
  <c r="B209" i="7"/>
  <c r="A210" i="7"/>
  <c r="B210" i="7"/>
  <c r="A211" i="7"/>
  <c r="B211" i="7"/>
  <c r="A212" i="7"/>
  <c r="B212" i="7"/>
  <c r="A213" i="7"/>
  <c r="B213" i="7"/>
  <c r="A214" i="7"/>
  <c r="B214" i="7"/>
  <c r="A215" i="7"/>
  <c r="B215" i="7"/>
  <c r="A216" i="7"/>
  <c r="B216" i="7"/>
  <c r="A217" i="7"/>
  <c r="B217" i="7"/>
  <c r="A218" i="7"/>
  <c r="B218" i="7"/>
  <c r="A219" i="7"/>
  <c r="B219" i="7"/>
  <c r="A220" i="7"/>
  <c r="B220" i="7"/>
  <c r="A221" i="7"/>
  <c r="B221" i="7"/>
  <c r="A222" i="7"/>
  <c r="B222" i="7"/>
  <c r="A223" i="7"/>
  <c r="B223" i="7"/>
  <c r="A224" i="7"/>
  <c r="B224" i="7"/>
  <c r="A225" i="7"/>
  <c r="B225" i="7"/>
  <c r="A226" i="7"/>
  <c r="B226" i="7"/>
  <c r="A227" i="7"/>
  <c r="B227" i="7"/>
  <c r="A228" i="7"/>
  <c r="B228" i="7"/>
  <c r="A229" i="7"/>
  <c r="B229" i="7"/>
  <c r="A230" i="7"/>
  <c r="B230" i="7"/>
  <c r="A231" i="7"/>
  <c r="B231" i="7"/>
  <c r="A232" i="7"/>
  <c r="B232" i="7"/>
  <c r="A233" i="7"/>
  <c r="B233" i="7"/>
  <c r="A234" i="7"/>
  <c r="B234" i="7"/>
  <c r="A235" i="7"/>
  <c r="B235" i="7"/>
  <c r="A236" i="7"/>
  <c r="B236" i="7"/>
  <c r="A237" i="7"/>
  <c r="B237" i="7"/>
  <c r="A238" i="7"/>
  <c r="B238" i="7"/>
  <c r="A239" i="7"/>
  <c r="B239" i="7"/>
  <c r="A240" i="7"/>
  <c r="B240" i="7"/>
  <c r="A241" i="7"/>
  <c r="B241" i="7"/>
  <c r="A242" i="7"/>
  <c r="B242" i="7"/>
  <c r="A98" i="7"/>
  <c r="B98" i="7"/>
  <c r="A99" i="7"/>
  <c r="B99" i="7"/>
  <c r="A100" i="7"/>
  <c r="B100" i="7"/>
  <c r="A101" i="7"/>
  <c r="B101" i="7"/>
  <c r="A102" i="7"/>
  <c r="B102" i="7"/>
  <c r="A103" i="7"/>
  <c r="B103" i="7"/>
  <c r="A104" i="7"/>
  <c r="B104" i="7"/>
  <c r="A105" i="7"/>
  <c r="B105" i="7"/>
  <c r="A106" i="7"/>
  <c r="B106" i="7"/>
  <c r="A107" i="7"/>
  <c r="B107" i="7"/>
  <c r="A108" i="7"/>
  <c r="B108" i="7"/>
  <c r="A109" i="7"/>
  <c r="B109" i="7"/>
  <c r="A110" i="7"/>
  <c r="B110" i="7"/>
  <c r="A111" i="7"/>
  <c r="B111" i="7"/>
  <c r="A112" i="7"/>
  <c r="B112" i="7"/>
  <c r="A113" i="7"/>
  <c r="B113" i="7"/>
  <c r="A114" i="7"/>
  <c r="B114" i="7"/>
  <c r="A115" i="7"/>
  <c r="B115" i="7"/>
  <c r="A116" i="7"/>
  <c r="B116" i="7"/>
  <c r="A117" i="7"/>
  <c r="B117" i="7"/>
  <c r="A118" i="7"/>
  <c r="B118" i="7"/>
  <c r="A119" i="7"/>
  <c r="B119" i="7"/>
  <c r="A120" i="7"/>
  <c r="B120" i="7"/>
  <c r="A121" i="7"/>
  <c r="B121" i="7"/>
  <c r="A122" i="7"/>
  <c r="B122" i="7"/>
  <c r="A123" i="7"/>
  <c r="B123" i="7"/>
  <c r="A124" i="7"/>
  <c r="B124" i="7"/>
  <c r="A125" i="7"/>
  <c r="B125" i="7"/>
  <c r="A126" i="7"/>
  <c r="B126" i="7"/>
  <c r="A127" i="7"/>
  <c r="B127" i="7"/>
  <c r="A128" i="7"/>
  <c r="B128" i="7"/>
  <c r="A129" i="7"/>
  <c r="B129" i="7"/>
  <c r="A130" i="7"/>
  <c r="B130" i="7"/>
  <c r="A131" i="7"/>
  <c r="B131" i="7"/>
  <c r="A132" i="7"/>
  <c r="B132" i="7"/>
  <c r="A133" i="7"/>
  <c r="B133" i="7"/>
  <c r="A134" i="7"/>
  <c r="B134" i="7"/>
  <c r="A135" i="7"/>
  <c r="B135" i="7"/>
  <c r="A136" i="7"/>
  <c r="B136" i="7"/>
  <c r="A137" i="7"/>
  <c r="B137" i="7"/>
  <c r="A138" i="7"/>
  <c r="B138" i="7"/>
  <c r="A139" i="7"/>
  <c r="B139" i="7"/>
  <c r="A140" i="7"/>
  <c r="B140" i="7"/>
  <c r="A141" i="7"/>
  <c r="B141" i="7"/>
  <c r="A142" i="7"/>
  <c r="B142" i="7"/>
  <c r="A143" i="7"/>
  <c r="B143" i="7"/>
  <c r="A144" i="7"/>
  <c r="B144" i="7"/>
  <c r="A145" i="7"/>
  <c r="B145" i="7"/>
  <c r="A146" i="7"/>
  <c r="B146" i="7"/>
  <c r="A147" i="7"/>
  <c r="B147" i="7"/>
  <c r="A148" i="7"/>
  <c r="B148" i="7"/>
  <c r="A149" i="7"/>
  <c r="B149" i="7"/>
  <c r="A150" i="7"/>
  <c r="B150" i="7"/>
  <c r="A151" i="7"/>
  <c r="B151" i="7"/>
  <c r="A152" i="7"/>
  <c r="B152" i="7"/>
  <c r="L53" i="1"/>
  <c r="L51" i="1"/>
  <c r="BL52" i="1"/>
  <c r="BL53" i="1"/>
  <c r="BI52" i="1"/>
  <c r="BF53" i="1"/>
  <c r="BI53" i="1"/>
  <c r="BE52" i="1"/>
  <c r="AY52" i="1" s="1"/>
  <c r="BE53" i="1"/>
  <c r="BA52" i="1"/>
  <c r="AZ53" i="1"/>
  <c r="BA53" i="1"/>
  <c r="AY53" i="1"/>
  <c r="AN53" i="1"/>
  <c r="AL52" i="1"/>
  <c r="AL53" i="1"/>
  <c r="AC52" i="1"/>
  <c r="AQ52" i="1" s="1"/>
  <c r="AC53" i="1"/>
  <c r="AM53" i="1" s="1"/>
  <c r="W52" i="1"/>
  <c r="W53" i="1"/>
  <c r="AB52" i="1"/>
  <c r="AB53" i="1"/>
  <c r="S52" i="1"/>
  <c r="S53" i="1"/>
  <c r="R53" i="1"/>
  <c r="J53" i="1"/>
  <c r="G52" i="1"/>
  <c r="G53" i="1"/>
  <c r="G54" i="1"/>
  <c r="BM53" i="1" l="1"/>
  <c r="AG53" i="1"/>
  <c r="AH53" i="1" s="1"/>
  <c r="AQ53" i="1"/>
  <c r="AG52" i="1"/>
  <c r="AH52" i="1" s="1"/>
  <c r="AM52" i="1"/>
  <c r="AN52" i="1" s="1"/>
  <c r="BI44" i="1"/>
  <c r="BI45" i="1"/>
  <c r="BI46" i="1"/>
  <c r="BI47" i="1"/>
  <c r="BI48" i="1"/>
  <c r="BI49" i="1"/>
  <c r="BI50" i="1"/>
  <c r="BI51" i="1"/>
  <c r="BI54" i="1"/>
  <c r="BI43" i="1"/>
  <c r="W50" i="1"/>
  <c r="W47" i="1"/>
  <c r="W48" i="1"/>
  <c r="W49" i="1"/>
  <c r="S48" i="1"/>
  <c r="S49" i="1"/>
  <c r="S50" i="1"/>
  <c r="AN48" i="1"/>
  <c r="AL48" i="1"/>
  <c r="AC48" i="1"/>
  <c r="AM48" i="1" s="1"/>
  <c r="AC49" i="1"/>
  <c r="AQ49" i="1" s="1"/>
  <c r="AC50" i="1"/>
  <c r="AQ50" i="1" s="1"/>
  <c r="AB48" i="1"/>
  <c r="AB49" i="1"/>
  <c r="AB50" i="1"/>
  <c r="G48" i="1"/>
  <c r="G49" i="1"/>
  <c r="G50" i="1"/>
  <c r="BN49" i="1"/>
  <c r="BN50" i="1"/>
  <c r="BA48" i="1"/>
  <c r="BA49" i="1"/>
  <c r="BA50" i="1"/>
  <c r="BE50" i="1"/>
  <c r="AY50" i="1" s="1"/>
  <c r="BL50" i="1" s="1"/>
  <c r="BE49" i="1"/>
  <c r="AY49" i="1" s="1"/>
  <c r="BL49" i="1" s="1"/>
  <c r="BE48" i="1"/>
  <c r="AY48" i="1" s="1"/>
  <c r="BL48" i="1" s="1"/>
  <c r="BN52" i="1" l="1"/>
  <c r="AG49" i="1"/>
  <c r="AH49" i="1" s="1"/>
  <c r="AL49" i="1"/>
  <c r="AM49" i="1"/>
  <c r="AN49" i="1" s="1"/>
  <c r="AG50" i="1"/>
  <c r="AH50" i="1" s="1"/>
  <c r="AM50" i="1"/>
  <c r="AN50" i="1" s="1"/>
  <c r="AL50" i="1"/>
  <c r="AQ48" i="1"/>
  <c r="AG48" i="1"/>
  <c r="AH48" i="1" s="1"/>
  <c r="J46" i="1"/>
  <c r="J51" i="1"/>
  <c r="AZ48" i="1" l="1"/>
  <c r="AN46" i="1"/>
  <c r="AN51" i="1"/>
  <c r="AC27" i="1" l="1"/>
  <c r="AC28" i="1"/>
  <c r="AC29" i="1"/>
  <c r="AC30" i="1"/>
  <c r="AC31" i="1"/>
  <c r="AC32" i="1"/>
  <c r="AC33" i="1"/>
  <c r="AC34" i="1"/>
  <c r="AC35" i="1"/>
  <c r="AC36" i="1"/>
  <c r="AC26" i="1"/>
  <c r="Q64" i="1" l="1"/>
  <c r="BN45" i="1"/>
  <c r="BN47" i="1"/>
  <c r="BN54" i="1"/>
  <c r="BN43" i="1"/>
  <c r="AD56" i="1"/>
  <c r="AE56" i="1" s="1"/>
  <c r="BM51" i="1" l="1"/>
  <c r="W46" i="1" l="1"/>
  <c r="W51" i="1"/>
  <c r="W54" i="1"/>
  <c r="W44" i="1"/>
  <c r="G44" i="1" l="1"/>
  <c r="G45" i="1"/>
  <c r="G46" i="1"/>
  <c r="G47" i="1"/>
  <c r="G51" i="1"/>
  <c r="BA44" i="1" l="1"/>
  <c r="BA45" i="1"/>
  <c r="BA46" i="1"/>
  <c r="BA47" i="1"/>
  <c r="BA51" i="1"/>
  <c r="BA54" i="1"/>
  <c r="BA43" i="1"/>
  <c r="AZ46" i="1"/>
  <c r="AZ51" i="1"/>
  <c r="S44" i="1"/>
  <c r="S45" i="1"/>
  <c r="S47" i="1"/>
  <c r="S51" i="1"/>
  <c r="S54" i="1"/>
  <c r="S43" i="1"/>
  <c r="R46" i="1"/>
  <c r="R51" i="1"/>
  <c r="G43" i="1"/>
  <c r="L46" i="1" l="1"/>
  <c r="BM46" i="1" s="1"/>
  <c r="AB46" i="1"/>
  <c r="AB47" i="1"/>
  <c r="AB51" i="1"/>
  <c r="AB54" i="1"/>
  <c r="AB43" i="1"/>
  <c r="AB44" i="1"/>
  <c r="BG42" i="1"/>
  <c r="BF51" i="1"/>
  <c r="BE43" i="1"/>
  <c r="AY43" i="1" s="1"/>
  <c r="BL43" i="1" s="1"/>
  <c r="BE44" i="1"/>
  <c r="AY44" i="1" s="1"/>
  <c r="BL44" i="1" s="1"/>
  <c r="BE45" i="1"/>
  <c r="AY45" i="1" s="1"/>
  <c r="BL45" i="1" s="1"/>
  <c r="BE46" i="1"/>
  <c r="AY46" i="1" s="1"/>
  <c r="BL46" i="1" s="1"/>
  <c r="BE47" i="1"/>
  <c r="AY47" i="1" s="1"/>
  <c r="BL47" i="1" s="1"/>
  <c r="BE51" i="1"/>
  <c r="AY51" i="1" s="1"/>
  <c r="BL51" i="1" s="1"/>
  <c r="BE54" i="1"/>
  <c r="AY54" i="1" s="1"/>
  <c r="BL54" i="1" s="1"/>
  <c r="BE42" i="1"/>
  <c r="AY42" i="1" s="1"/>
  <c r="BL42" i="1" s="1"/>
  <c r="AB45" i="1" l="1"/>
  <c r="D18" i="11"/>
  <c r="I4" i="11"/>
  <c r="AC54" i="1" l="1"/>
  <c r="AC51" i="1"/>
  <c r="AC47" i="1"/>
  <c r="AC46" i="1"/>
  <c r="AG46" i="1" s="1"/>
  <c r="AH46" i="1" s="1"/>
  <c r="AC45" i="1"/>
  <c r="W45" i="1"/>
  <c r="AC44" i="1"/>
  <c r="AG45" i="1" l="1"/>
  <c r="AH45" i="1" s="1"/>
  <c r="AG47" i="1"/>
  <c r="AH47" i="1" s="1"/>
  <c r="AG54" i="1"/>
  <c r="AH54" i="1" s="1"/>
  <c r="AL46" i="1"/>
  <c r="AG51" i="1"/>
  <c r="AH51" i="1" s="1"/>
  <c r="AG44" i="1"/>
  <c r="AH44" i="1" s="1"/>
  <c r="AQ44" i="1"/>
  <c r="AM46" i="1"/>
  <c r="AQ46" i="1"/>
  <c r="AL45" i="1"/>
  <c r="AQ45" i="1"/>
  <c r="AL47" i="1"/>
  <c r="AQ47" i="1"/>
  <c r="AQ51" i="1"/>
  <c r="AL54" i="1"/>
  <c r="AQ54" i="1"/>
  <c r="AM51" i="1"/>
  <c r="AL51" i="1"/>
  <c r="AM44" i="1"/>
  <c r="AN44" i="1" s="1"/>
  <c r="AL44" i="1"/>
  <c r="AM54" i="1"/>
  <c r="AN54" i="1" s="1"/>
  <c r="AM45" i="1"/>
  <c r="AN45" i="1" s="1"/>
  <c r="AM47" i="1"/>
  <c r="AN47" i="1" s="1"/>
  <c r="AC43" i="1"/>
  <c r="AG43" i="1" l="1"/>
  <c r="AH43" i="1" s="1"/>
  <c r="AL43" i="1"/>
  <c r="AQ43" i="1"/>
  <c r="AM43" i="1"/>
  <c r="AN43" i="1" s="1"/>
  <c r="B2" i="7" l="1"/>
  <c r="I52" i="1" s="1"/>
  <c r="AS52" i="1" s="1"/>
  <c r="A2" i="7"/>
  <c r="A3" i="7" s="1"/>
  <c r="A4" i="7" s="1"/>
  <c r="A5" i="7" s="1"/>
  <c r="A6" i="7" s="1"/>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A93" i="7" s="1"/>
  <c r="A94" i="7" s="1"/>
  <c r="A95" i="7" s="1"/>
  <c r="A96" i="7" s="1"/>
  <c r="A97" i="7" s="1"/>
  <c r="R52" i="1" l="1"/>
  <c r="AD52" i="1"/>
  <c r="B3" i="7"/>
  <c r="L48" i="1"/>
  <c r="I2" i="5"/>
  <c r="I3" i="5"/>
  <c r="L9" i="5"/>
  <c r="B4" i="7" l="1"/>
  <c r="B5" i="7" s="1"/>
  <c r="I50" i="1"/>
  <c r="I49" i="1"/>
  <c r="AS49" i="1" s="1"/>
  <c r="I47" i="1"/>
  <c r="I54" i="1"/>
  <c r="I51" i="1"/>
  <c r="AS51" i="1" s="1"/>
  <c r="I44" i="1"/>
  <c r="R44" i="1" s="1"/>
  <c r="AF52" i="1"/>
  <c r="BH52" i="1" s="1"/>
  <c r="BF52" i="1" s="1"/>
  <c r="AZ52" i="1"/>
  <c r="L52" i="1" s="1"/>
  <c r="AE52" i="1"/>
  <c r="AR52" i="1" s="1"/>
  <c r="BM48" i="1"/>
  <c r="AD54" i="1" l="1"/>
  <c r="AZ54" i="1" s="1"/>
  <c r="L54" i="1" s="1"/>
  <c r="R54" i="1"/>
  <c r="BM52" i="1"/>
  <c r="BO52" i="1"/>
  <c r="AR51" i="1"/>
  <c r="AD51" i="1"/>
  <c r="R47" i="1"/>
  <c r="AD47" i="1"/>
  <c r="AD50" i="1"/>
  <c r="R50" i="1"/>
  <c r="AD44" i="1"/>
  <c r="AZ44" i="1" s="1"/>
  <c r="L44" i="1" s="1"/>
  <c r="BM44" i="1" s="1"/>
  <c r="AF54" i="1"/>
  <c r="BH54" i="1" s="1"/>
  <c r="BF54" i="1" s="1"/>
  <c r="AD49" i="1"/>
  <c r="R49" i="1"/>
  <c r="B6" i="7"/>
  <c r="I46" i="1"/>
  <c r="AS46" i="1" s="1"/>
  <c r="BO54" i="1" l="1"/>
  <c r="AE54" i="1"/>
  <c r="AR54" i="1" s="1"/>
  <c r="K54" i="1"/>
  <c r="K53" i="1" s="1"/>
  <c r="K52" i="1" s="1"/>
  <c r="K51" i="1" s="1"/>
  <c r="BM54" i="1"/>
  <c r="B7" i="7"/>
  <c r="I53" i="1"/>
  <c r="BN44" i="1"/>
  <c r="BO44" i="1" s="1"/>
  <c r="AF44" i="1"/>
  <c r="BH44" i="1" s="1"/>
  <c r="BF44" i="1" s="1"/>
  <c r="AE44" i="1"/>
  <c r="AR44" i="1" s="1"/>
  <c r="AZ47" i="1"/>
  <c r="L47" i="1" s="1"/>
  <c r="BM47" i="1" s="1"/>
  <c r="AE47" i="1"/>
  <c r="AR47" i="1" s="1"/>
  <c r="AF47" i="1"/>
  <c r="BH47" i="1" s="1"/>
  <c r="BF47" i="1" s="1"/>
  <c r="BO47" i="1"/>
  <c r="BN51" i="1"/>
  <c r="BO51" i="1" s="1"/>
  <c r="AE51" i="1"/>
  <c r="AF51" i="1"/>
  <c r="BH51" i="1" s="1"/>
  <c r="S46" i="1"/>
  <c r="AD46" i="1"/>
  <c r="AF46" i="1" s="1"/>
  <c r="BH46" i="1" s="1"/>
  <c r="BF46" i="1" s="1"/>
  <c r="AR46" i="1"/>
  <c r="AF49" i="1"/>
  <c r="BH49" i="1" s="1"/>
  <c r="BF49" i="1" s="1"/>
  <c r="AZ49" i="1"/>
  <c r="AE49" i="1"/>
  <c r="AR49" i="1" s="1"/>
  <c r="AZ50" i="1"/>
  <c r="AE50" i="1"/>
  <c r="AR50" i="1" s="1"/>
  <c r="AF50" i="1"/>
  <c r="BH50" i="1" s="1"/>
  <c r="BF50" i="1" s="1"/>
  <c r="BO50" i="1" l="1"/>
  <c r="BO49" i="1"/>
  <c r="L49" i="1"/>
  <c r="BM49" i="1" s="1"/>
  <c r="AD53" i="1"/>
  <c r="AR53" i="1"/>
  <c r="BN46" i="1"/>
  <c r="BO46" i="1" s="1"/>
  <c r="AE46" i="1"/>
  <c r="B8" i="7"/>
  <c r="B9" i="7" s="1"/>
  <c r="I48" i="1"/>
  <c r="AS48" i="1" s="1"/>
  <c r="B10" i="7" l="1"/>
  <c r="B11" i="7" s="1"/>
  <c r="B12" i="7" s="1"/>
  <c r="B13" i="7" s="1"/>
  <c r="B14" i="7" s="1"/>
  <c r="B15" i="7" s="1"/>
  <c r="B16" i="7" s="1"/>
  <c r="B17" i="7" s="1"/>
  <c r="B18" i="7" s="1"/>
  <c r="B19" i="7" s="1"/>
  <c r="B20" i="7" s="1"/>
  <c r="B21" i="7" s="1"/>
  <c r="B22" i="7" s="1"/>
  <c r="B23" i="7" s="1"/>
  <c r="B24" i="7" s="1"/>
  <c r="B25" i="7" s="1"/>
  <c r="B26" i="7" s="1"/>
  <c r="B27" i="7" s="1"/>
  <c r="B28" i="7" s="1"/>
  <c r="B29" i="7" s="1"/>
  <c r="B30" i="7" s="1"/>
  <c r="B31" i="7" s="1"/>
  <c r="B32" i="7" s="1"/>
  <c r="B33" i="7" s="1"/>
  <c r="I43" i="1"/>
  <c r="I45" i="1"/>
  <c r="BN53" i="1"/>
  <c r="BO53" i="1" s="1"/>
  <c r="AE53" i="1"/>
  <c r="AF53" i="1"/>
  <c r="BH53" i="1" s="1"/>
  <c r="L50" i="1"/>
  <c r="R48" i="1"/>
  <c r="AD48" i="1"/>
  <c r="R43" i="1" l="1"/>
  <c r="I55" i="1"/>
  <c r="AD43" i="1"/>
  <c r="BN48" i="1"/>
  <c r="BO48" i="1" s="1"/>
  <c r="AE48" i="1"/>
  <c r="AR48" i="1" s="1"/>
  <c r="AF48" i="1"/>
  <c r="BH48" i="1" s="1"/>
  <c r="BF48" i="1" s="1"/>
  <c r="K50" i="1"/>
  <c r="K49" i="1" s="1"/>
  <c r="K48" i="1" s="1"/>
  <c r="K47" i="1" s="1"/>
  <c r="K46" i="1" s="1"/>
  <c r="BM50" i="1"/>
  <c r="R45" i="1"/>
  <c r="AD45" i="1"/>
  <c r="B34" i="7"/>
  <c r="B35" i="7" s="1"/>
  <c r="B36" i="7" s="1"/>
  <c r="B37" i="7" s="1"/>
  <c r="B38" i="7" s="1"/>
  <c r="B39" i="7" s="1"/>
  <c r="B40" i="7" s="1"/>
  <c r="B41" i="7" s="1"/>
  <c r="B42" i="7" s="1"/>
  <c r="B43" i="7" s="1"/>
  <c r="B44" i="7" s="1"/>
  <c r="B45" i="7" s="1"/>
  <c r="B46" i="7" s="1"/>
  <c r="B47" i="7" s="1"/>
  <c r="B48" i="7" s="1"/>
  <c r="B49" i="7" s="1"/>
  <c r="B50" i="7" s="1"/>
  <c r="B51" i="7" s="1"/>
  <c r="B52" i="7" s="1"/>
  <c r="B53" i="7" s="1"/>
  <c r="B54" i="7" s="1"/>
  <c r="B55" i="7" s="1"/>
  <c r="B56" i="7" s="1"/>
  <c r="B57" i="7" s="1"/>
  <c r="B58" i="7" s="1"/>
  <c r="B59" i="7" s="1"/>
  <c r="B60" i="7" s="1"/>
  <c r="B61" i="7" s="1"/>
  <c r="B62" i="7" s="1"/>
  <c r="B63" i="7" s="1"/>
  <c r="B64" i="7" s="1"/>
  <c r="B65" i="7" s="1"/>
  <c r="B66" i="7" s="1"/>
  <c r="B67" i="7" s="1"/>
  <c r="B68" i="7" s="1"/>
  <c r="B69" i="7" s="1"/>
  <c r="B70" i="7" s="1"/>
  <c r="B71" i="7" s="1"/>
  <c r="B72" i="7" s="1"/>
  <c r="B73" i="7" s="1"/>
  <c r="B74" i="7" s="1"/>
  <c r="B75" i="7" s="1"/>
  <c r="B76" i="7" s="1"/>
  <c r="B77" i="7" s="1"/>
  <c r="B78" i="7" s="1"/>
  <c r="B79" i="7" s="1"/>
  <c r="B80" i="7" s="1"/>
  <c r="B81" i="7" s="1"/>
  <c r="B82" i="7" s="1"/>
  <c r="B83" i="7" s="1"/>
  <c r="B84" i="7" s="1"/>
  <c r="B85" i="7" s="1"/>
  <c r="B86" i="7" s="1"/>
  <c r="B87" i="7" s="1"/>
  <c r="B88" i="7" s="1"/>
  <c r="B89" i="7" s="1"/>
  <c r="B90" i="7" s="1"/>
  <c r="B91" i="7" s="1"/>
  <c r="B92" i="7" s="1"/>
  <c r="B93" i="7" s="1"/>
  <c r="B94" i="7" s="1"/>
  <c r="B95" i="7" s="1"/>
  <c r="B96" i="7" s="1"/>
  <c r="B97" i="7" s="1"/>
  <c r="O43" i="1"/>
  <c r="Q43" i="1" s="1"/>
  <c r="O44" i="1" s="1"/>
  <c r="Q44" i="1" s="1"/>
  <c r="O45" i="1" s="1"/>
  <c r="Q45" i="1" s="1"/>
  <c r="O46" i="1" s="1"/>
  <c r="Q46" i="1" s="1"/>
  <c r="O47" i="1" s="1"/>
  <c r="Q47" i="1" s="1"/>
  <c r="O48" i="1" s="1"/>
  <c r="Q48" i="1" s="1"/>
  <c r="O49" i="1" s="1"/>
  <c r="Q49" i="1" s="1"/>
  <c r="O50" i="1" s="1"/>
  <c r="Q50" i="1" s="1"/>
  <c r="O51" i="1" s="1"/>
  <c r="Q51" i="1" s="1"/>
  <c r="O52" i="1" s="1"/>
  <c r="Q52" i="1" s="1"/>
  <c r="O53" i="1" s="1"/>
  <c r="Q53" i="1" s="1"/>
  <c r="O54" i="1" s="1"/>
  <c r="Q54" i="1" s="1"/>
  <c r="AZ45" i="1" l="1"/>
  <c r="AF45" i="1"/>
  <c r="BH45" i="1" s="1"/>
  <c r="BF45" i="1" s="1"/>
  <c r="AE45" i="1"/>
  <c r="AR45" i="1" s="1"/>
  <c r="K55" i="1"/>
  <c r="AD55" i="1"/>
  <c r="AE55" i="1" s="1"/>
  <c r="AF43" i="1"/>
  <c r="AE43" i="1"/>
  <c r="AR43" i="1" s="1"/>
  <c r="AZ43" i="1"/>
  <c r="AA64" i="1"/>
  <c r="AN64" i="1" s="1"/>
  <c r="L43" i="1" l="1"/>
  <c r="BB44" i="1"/>
  <c r="BB45" i="1" s="1"/>
  <c r="BB46" i="1" s="1"/>
  <c r="BB47" i="1" s="1"/>
  <c r="BB48" i="1" s="1"/>
  <c r="BB49" i="1" s="1"/>
  <c r="BB50" i="1" s="1"/>
  <c r="BB51" i="1" s="1"/>
  <c r="BB52" i="1" s="1"/>
  <c r="BB53" i="1" s="1"/>
  <c r="BB54" i="1" s="1"/>
  <c r="BB43" i="1"/>
  <c r="AA62" i="1"/>
  <c r="BH43" i="1"/>
  <c r="BO43" i="1"/>
  <c r="BO45" i="1"/>
  <c r="L45" i="1"/>
  <c r="BF43" i="1" l="1"/>
  <c r="BJ43" i="1"/>
  <c r="BM45" i="1"/>
  <c r="K45" i="1"/>
  <c r="K44" i="1" s="1"/>
  <c r="K43" i="1" s="1"/>
  <c r="M55" i="1" s="1"/>
  <c r="Q67" i="1" s="1"/>
  <c r="BM43" i="1"/>
  <c r="L55" i="1"/>
  <c r="AA66" i="1" s="1"/>
  <c r="AJ43" i="1" l="1"/>
  <c r="AK43" i="1" s="1"/>
  <c r="BJ44" i="1"/>
  <c r="BG43" i="1"/>
  <c r="AI43" i="1"/>
  <c r="J43" i="1" l="1"/>
  <c r="AS43" i="1" s="1"/>
  <c r="AJ44" i="1"/>
  <c r="AK44" i="1" s="1"/>
  <c r="BJ45" i="1"/>
  <c r="AI44" i="1"/>
  <c r="J44" i="1" s="1"/>
  <c r="AS44" i="1" s="1"/>
  <c r="BG44" i="1"/>
  <c r="AI45" i="1" l="1"/>
  <c r="BJ46" i="1"/>
  <c r="AJ45" i="1"/>
  <c r="AK45" i="1" s="1"/>
  <c r="BG45" i="1"/>
  <c r="J45" i="1" l="1"/>
  <c r="AS45" i="1" s="1"/>
  <c r="AJ46" i="1"/>
  <c r="AK46" i="1" s="1"/>
  <c r="BG46" i="1"/>
  <c r="BJ47" i="1"/>
  <c r="AI46" i="1"/>
  <c r="AJ47" i="1" l="1"/>
  <c r="AK47" i="1" s="1"/>
  <c r="AI47" i="1"/>
  <c r="BJ48" i="1"/>
  <c r="AJ48" i="1" s="1"/>
  <c r="AK48" i="1" s="1"/>
  <c r="BG47" i="1"/>
  <c r="AI48" i="1" l="1"/>
  <c r="J48" i="1" s="1"/>
  <c r="BJ49" i="1"/>
  <c r="BG48" i="1"/>
  <c r="J47" i="1"/>
  <c r="AS47" i="1" s="1"/>
  <c r="AI49" i="1" l="1"/>
  <c r="AJ49" i="1"/>
  <c r="AK49" i="1" s="1"/>
  <c r="BJ50" i="1"/>
  <c r="BG49" i="1"/>
  <c r="J49" i="1" l="1"/>
  <c r="BJ51" i="1"/>
  <c r="AJ51" i="1" s="1"/>
  <c r="AK51" i="1" s="1"/>
  <c r="BG50" i="1"/>
  <c r="AJ50" i="1"/>
  <c r="AK50" i="1" s="1"/>
  <c r="AI50" i="1"/>
  <c r="J50" i="1" l="1"/>
  <c r="AS50" i="1" s="1"/>
  <c r="BJ52" i="1"/>
  <c r="BG51" i="1"/>
  <c r="AI51" i="1"/>
  <c r="AJ52" i="1" l="1"/>
  <c r="AK52" i="1" s="1"/>
  <c r="AI52" i="1"/>
  <c r="BG52" i="1"/>
  <c r="BJ53" i="1"/>
  <c r="AJ53" i="1" s="1"/>
  <c r="AK53" i="1" s="1"/>
  <c r="AI53" i="1" l="1"/>
  <c r="BJ54" i="1"/>
  <c r="AJ54" i="1" s="1"/>
  <c r="AK54" i="1" s="1"/>
  <c r="BG53" i="1"/>
  <c r="J52" i="1"/>
  <c r="BG54" i="1" l="1"/>
  <c r="AI54" i="1"/>
  <c r="J54" i="1" s="1"/>
</calcChain>
</file>

<file path=xl/comments1.xml><?xml version="1.0" encoding="utf-8"?>
<comments xmlns="http://schemas.openxmlformats.org/spreadsheetml/2006/main">
  <authors>
    <author>F3291</author>
  </authors>
  <commentList>
    <comment ref="AA25" authorId="0">
      <text>
        <r>
          <rPr>
            <sz val="9"/>
            <color indexed="81"/>
            <rFont val="Tahoma"/>
            <family val="2"/>
          </rPr>
          <t xml:space="preserve">Cocher ou décocher uniquement la case  : </t>
        </r>
        <r>
          <rPr>
            <b/>
            <sz val="11"/>
            <color indexed="81"/>
            <rFont val="Tahoma"/>
            <family val="2"/>
          </rPr>
          <t>"oui"</t>
        </r>
        <r>
          <rPr>
            <sz val="9"/>
            <color indexed="81"/>
            <rFont val="Tahoma"/>
            <family val="2"/>
          </rPr>
          <t>.</t>
        </r>
      </text>
    </comment>
    <comment ref="C42" authorId="0">
      <text>
        <r>
          <rPr>
            <sz val="9"/>
            <color indexed="81"/>
            <rFont val="Tahoma"/>
            <family val="2"/>
          </rPr>
          <t>Numéro de la phase opérationnelle</t>
        </r>
      </text>
    </comment>
    <comment ref="D42" authorId="0">
      <text>
        <r>
          <rPr>
            <sz val="9"/>
            <color indexed="81"/>
            <rFont val="Tahoma"/>
            <family val="2"/>
          </rPr>
          <t>Décrire succinctement la phase opérationnelle</t>
        </r>
      </text>
    </comment>
    <comment ref="E42" authorId="0">
      <text>
        <r>
          <rPr>
            <sz val="9"/>
            <color indexed="81"/>
            <rFont val="Tahoma"/>
            <family val="2"/>
          </rPr>
          <t>Cocher ou décocher la case :</t>
        </r>
        <r>
          <rPr>
            <b/>
            <sz val="9"/>
            <color indexed="81"/>
            <rFont val="Tahoma"/>
            <family val="2"/>
          </rPr>
          <t xml:space="preserve"> </t>
        </r>
        <r>
          <rPr>
            <b/>
            <sz val="10"/>
            <color indexed="81"/>
            <rFont val="Tahoma"/>
            <family val="2"/>
          </rPr>
          <t>"milieu intérieur"</t>
        </r>
      </text>
    </comment>
    <comment ref="H42" authorId="0">
      <text>
        <r>
          <rPr>
            <sz val="9"/>
            <color indexed="81"/>
            <rFont val="Tahoma"/>
            <family val="2"/>
          </rPr>
          <t>Cliquer sur la flèche du haut pour augmenter la durée et sur la flèche du bas pour la diminuer</t>
        </r>
      </text>
    </comment>
    <comment ref="M42" authorId="0">
      <text>
        <r>
          <rPr>
            <sz val="9"/>
            <color indexed="81"/>
            <rFont val="Tahoma"/>
            <family val="2"/>
          </rPr>
          <t>En cliquant sur la flèche du haut ou du bas, l'heure de début de la première phase opérationelle change</t>
        </r>
      </text>
    </comment>
    <comment ref="T42" authorId="0">
      <text>
        <r>
          <rPr>
            <sz val="9"/>
            <color indexed="81"/>
            <rFont val="Tahoma"/>
            <family val="2"/>
          </rPr>
          <t>A l'aide du menu déroulant choisir le type de travail réalisé pour chaque phase opérationnelle</t>
        </r>
      </text>
    </comment>
    <comment ref="U42" authorId="0">
      <text>
        <r>
          <rPr>
            <sz val="9"/>
            <color indexed="81"/>
            <rFont val="Tahoma"/>
            <family val="2"/>
          </rPr>
          <t xml:space="preserve">Cocher ou décocher la case : </t>
        </r>
        <r>
          <rPr>
            <sz val="11"/>
            <color indexed="81"/>
            <rFont val="Tahoma"/>
            <family val="2"/>
          </rPr>
          <t xml:space="preserve"> </t>
        </r>
        <r>
          <rPr>
            <b/>
            <sz val="11"/>
            <color indexed="81"/>
            <rFont val="Tahoma"/>
            <family val="2"/>
          </rPr>
          <t xml:space="preserve"> "&lt; " 
</t>
        </r>
        <r>
          <rPr>
            <sz val="9"/>
            <color indexed="81"/>
            <rFont val="Tahoma"/>
            <family val="2"/>
          </rPr>
          <t>puis indiquer le niveau d'empoussièrement en f/l soit manuellement soit en utilisant l'ascenceur</t>
        </r>
      </text>
    </comment>
    <comment ref="AA42" authorId="0">
      <text>
        <r>
          <rPr>
            <sz val="9"/>
            <color indexed="81"/>
            <rFont val="Tahoma"/>
            <family val="2"/>
          </rPr>
          <t>Préciser l'APR (appareil de protection respiratoire) porté en utilisant le menu déroulant</t>
        </r>
      </text>
    </comment>
    <comment ref="AO42" authorId="0">
      <text>
        <r>
          <rPr>
            <sz val="9"/>
            <color indexed="81"/>
            <rFont val="Tahoma"/>
            <family val="2"/>
          </rPr>
          <t>Préciser la température soit en l'indiquant directement dans la case blanche soit en utilisant les flèches de l'ascenseur</t>
        </r>
      </text>
    </comment>
  </commentList>
</comments>
</file>

<file path=xl/sharedStrings.xml><?xml version="1.0" encoding="utf-8"?>
<sst xmlns="http://schemas.openxmlformats.org/spreadsheetml/2006/main" count="143" uniqueCount="114">
  <si>
    <t>-</t>
  </si>
  <si>
    <t>Taux de fuites</t>
  </si>
  <si>
    <t>Volume du confinement</t>
  </si>
  <si>
    <t>de 100 à 2 000</t>
  </si>
  <si>
    <r>
      <t>= 6E-19x</t>
    </r>
    <r>
      <rPr>
        <vertAlign val="superscript"/>
        <sz val="10"/>
        <color indexed="8"/>
        <rFont val="Verdana"/>
        <family val="2"/>
      </rPr>
      <t>4</t>
    </r>
    <r>
      <rPr>
        <sz val="10"/>
        <color indexed="8"/>
        <rFont val="Verdana"/>
        <family val="2"/>
      </rPr>
      <t xml:space="preserve"> - 2E-13x</t>
    </r>
    <r>
      <rPr>
        <vertAlign val="superscript"/>
        <sz val="10"/>
        <color indexed="8"/>
        <rFont val="Verdana"/>
        <family val="2"/>
      </rPr>
      <t>3</t>
    </r>
    <r>
      <rPr>
        <sz val="10"/>
        <color indexed="8"/>
        <rFont val="Verdana"/>
        <family val="2"/>
      </rPr>
      <t xml:space="preserve"> + 1E-08x</t>
    </r>
    <r>
      <rPr>
        <vertAlign val="superscript"/>
        <sz val="10"/>
        <color indexed="8"/>
        <rFont val="Verdana"/>
        <family val="2"/>
      </rPr>
      <t>2</t>
    </r>
    <r>
      <rPr>
        <sz val="10"/>
        <color indexed="8"/>
        <rFont val="Verdana"/>
        <family val="2"/>
      </rPr>
      <t xml:space="preserve"> - 0,0006x + 19,011 </t>
    </r>
  </si>
  <si>
    <r>
      <t>y = 85,538x</t>
    </r>
    <r>
      <rPr>
        <vertAlign val="superscript"/>
        <sz val="10"/>
        <color indexed="8"/>
        <rFont val="Verdana"/>
        <family val="2"/>
      </rPr>
      <t>-0,196</t>
    </r>
    <r>
      <rPr>
        <sz val="10"/>
        <color indexed="8"/>
        <rFont val="Verdana"/>
        <family val="2"/>
      </rPr>
      <t xml:space="preserve"> </t>
    </r>
  </si>
  <si>
    <t>Filtre papier (carré ou rectangulaire)</t>
  </si>
  <si>
    <t>cylindrique (type tube à vanne papillon)</t>
  </si>
  <si>
    <t>Nom de l'établissement en charge des travaux :</t>
  </si>
  <si>
    <t>Date de commencement des travaux :</t>
  </si>
  <si>
    <t>Remplir uniquement les cases blanches</t>
  </si>
  <si>
    <t xml:space="preserve">Etudié par : </t>
  </si>
  <si>
    <t>Date de la vérification du respect de la VLEP 8h :</t>
  </si>
  <si>
    <t>Fin</t>
  </si>
  <si>
    <t>Phases opérationnelles</t>
  </si>
  <si>
    <t>=</t>
  </si>
  <si>
    <t>APR</t>
  </si>
  <si>
    <t>FPA</t>
  </si>
  <si>
    <t>&lt;</t>
  </si>
  <si>
    <t>Travail hors zone</t>
  </si>
  <si>
    <t>Horaires de travail</t>
  </si>
  <si>
    <t>Début</t>
  </si>
  <si>
    <t>Durée</t>
  </si>
  <si>
    <t>Pause déjeuner</t>
  </si>
  <si>
    <t>Phase de récupération</t>
  </si>
  <si>
    <t>FPA de l'APR porté</t>
  </si>
  <si>
    <t>Temps en heure</t>
  </si>
  <si>
    <t>VLEP pondérée</t>
  </si>
  <si>
    <t>Temps de travail calculé</t>
  </si>
  <si>
    <t>Niveau rapportée sur 8h</t>
  </si>
  <si>
    <t>Temps en trop</t>
  </si>
  <si>
    <t>Permet de savoir si la durée est trop longue</t>
  </si>
  <si>
    <t>Savoir si le FPA permet d'avoir &lt; à 100 f/l</t>
  </si>
  <si>
    <t>T°C</t>
  </si>
  <si>
    <t>temps</t>
  </si>
  <si>
    <t>0+</t>
  </si>
  <si>
    <t>Temps en minutes</t>
  </si>
  <si>
    <t>niv en % de la VLEP</t>
  </si>
  <si>
    <t>N°</t>
  </si>
  <si>
    <t>VLEP 8h</t>
  </si>
  <si>
    <t>Par processus</t>
  </si>
  <si>
    <t>Temps passé en zone</t>
  </si>
  <si>
    <t>Temps maxi</t>
  </si>
  <si>
    <t>Temps passé</t>
  </si>
  <si>
    <t>Commentaires :</t>
  </si>
  <si>
    <t>Total heures travaillées</t>
  </si>
  <si>
    <t>Niveaux d'exposition cumulés</t>
  </si>
  <si>
    <t>Remarques :</t>
  </si>
  <si>
    <t>Description des phases opérationnelles</t>
  </si>
  <si>
    <t>Processus en zone</t>
  </si>
  <si>
    <t>Fonction de l'opérateur (sasman…) :</t>
  </si>
  <si>
    <t>Description de l'environnement</t>
  </si>
  <si>
    <t>Travail en zone (autres qu'un processus)</t>
  </si>
  <si>
    <t>Type d'APR 
porté</t>
  </si>
  <si>
    <r>
      <t>2</t>
    </r>
    <r>
      <rPr>
        <b/>
        <vertAlign val="superscript"/>
        <sz val="14"/>
        <color theme="9" tint="-0.249977111117893"/>
        <rFont val="Calibri"/>
        <family val="2"/>
        <scheme val="minor"/>
      </rPr>
      <t>ème</t>
    </r>
    <r>
      <rPr>
        <b/>
        <sz val="14"/>
        <color theme="9" tint="-0.249977111117893"/>
        <rFont val="Calibri"/>
        <family val="2"/>
        <scheme val="minor"/>
      </rPr>
      <t xml:space="preserve"> Etape : Calcul du niveau d'exposition des travailleurs</t>
    </r>
  </si>
  <si>
    <t>9/-   organiser le chantier et mettre à disposition du matériel d'aide à la manutention</t>
  </si>
  <si>
    <t>8/-   positionner les entrées d'air de compensation de manière adéquate</t>
  </si>
  <si>
    <t>6/-   augmenter le taux de renouvellement de l'air</t>
  </si>
  <si>
    <t>1/-   organiser un roulement parmi les opérateurs afin de limiter le temps dédié à une opération</t>
  </si>
  <si>
    <t>Au préalable du calcul d’exposition, l’employeur doit s’efforcer à rechercher toutes les solutions technico organisationnelles permettant de participer à l’abaissement du niveau d’empoussièrement et de la durée d'exposition. Il pourra notamment s’appuyer sur les recommandations de l’INRS (cf. note INRS NS 336 disponible sur www.inrs.fr) :</t>
  </si>
  <si>
    <r>
      <t>1</t>
    </r>
    <r>
      <rPr>
        <b/>
        <vertAlign val="superscript"/>
        <sz val="14"/>
        <color theme="9" tint="-0.249977111117893"/>
        <rFont val="Calibri"/>
        <family val="2"/>
        <scheme val="minor"/>
      </rPr>
      <t>ère</t>
    </r>
    <r>
      <rPr>
        <b/>
        <sz val="14"/>
        <color theme="9" tint="-0.249977111117893"/>
        <rFont val="Calibri"/>
        <family val="2"/>
        <scheme val="minor"/>
      </rPr>
      <t xml:space="preserve"> Etape : Abaisser le niveau d'empoussièrement et la durée d'exposition des salariés</t>
    </r>
  </si>
  <si>
    <t>1/2 masque P3 à ventilation libre</t>
  </si>
  <si>
    <t>masque complet P3 à ventilation libre</t>
  </si>
  <si>
    <t>TM3P avec débit &gt; 160 l/min</t>
  </si>
  <si>
    <t>Adduct° d'air débit continu &gt; 300 l/min</t>
  </si>
  <si>
    <t>niveau</t>
  </si>
  <si>
    <t>APR adapté oui non</t>
  </si>
  <si>
    <t>2/-   renforcer la surveillance du chantier afin d'éviter toutes dérives</t>
  </si>
  <si>
    <t>4/-   améliorer la préparation et le retrait du matériau amianté par la mise place de moyens de protection collective adaptée</t>
  </si>
  <si>
    <t>7/-   se doter d'outils avec une aspiration à la source et d'une filtration absolue efficace de niveau H13…</t>
  </si>
  <si>
    <t>11/- utiliser des équipements de protection individuelle (EPI) plus performants</t>
  </si>
  <si>
    <t>Lieux, adresse et description du chantier :</t>
  </si>
  <si>
    <t>Nom et prénom de l'opérateur :</t>
  </si>
  <si>
    <r>
      <t>3</t>
    </r>
    <r>
      <rPr>
        <b/>
        <vertAlign val="superscript"/>
        <sz val="14"/>
        <color theme="9" tint="-0.249977111117893"/>
        <rFont val="Calibri"/>
        <family val="2"/>
        <scheme val="minor"/>
      </rPr>
      <t>ème</t>
    </r>
    <r>
      <rPr>
        <b/>
        <sz val="14"/>
        <color theme="9" tint="-0.249977111117893"/>
        <rFont val="Calibri"/>
        <family val="2"/>
        <scheme val="minor"/>
      </rPr>
      <t xml:space="preserve"> Etape : Comparaison à la VLEP 8h et du temps passé en zone</t>
    </r>
  </si>
  <si>
    <t>Temps passé en zone par vacation</t>
  </si>
  <si>
    <t>Durée maximale quotidienne</t>
  </si>
  <si>
    <t>Durée cumulée en zone</t>
  </si>
  <si>
    <t>Durée maximale des vacations</t>
  </si>
  <si>
    <r>
      <t>Température</t>
    </r>
    <r>
      <rPr>
        <b/>
        <vertAlign val="superscript"/>
        <sz val="11"/>
        <color theme="1"/>
        <rFont val="Verdana"/>
        <family val="2"/>
      </rPr>
      <t xml:space="preserve">* </t>
    </r>
    <r>
      <rPr>
        <b/>
        <sz val="11"/>
        <color theme="1"/>
        <rFont val="Verdana"/>
        <family val="2"/>
      </rPr>
      <t xml:space="preserve">
en °C</t>
    </r>
  </si>
  <si>
    <r>
      <t>Outil méthodologique permettant de vérifier</t>
    </r>
    <r>
      <rPr>
        <b/>
        <vertAlign val="superscript"/>
        <sz val="18"/>
        <color theme="3"/>
        <rFont val="Verdana"/>
        <family val="2"/>
      </rPr>
      <t>*</t>
    </r>
    <r>
      <rPr>
        <b/>
        <sz val="18"/>
        <color theme="3"/>
        <rFont val="Verdana"/>
        <family val="2"/>
      </rPr>
      <t xml:space="preserve"> 
le respect de la VLEP 8h 
Décret 2012-639 du 04 mai 2012</t>
    </r>
  </si>
  <si>
    <t>Temps passés en dehors de la zone</t>
  </si>
  <si>
    <r>
      <t>Travail réalisé</t>
    </r>
    <r>
      <rPr>
        <b/>
        <vertAlign val="superscript"/>
        <sz val="11"/>
        <color theme="1"/>
        <rFont val="Verdana"/>
        <family val="2"/>
      </rPr>
      <t>**</t>
    </r>
  </si>
  <si>
    <r>
      <t>Niveau d'empoussièrement 
en f/l</t>
    </r>
    <r>
      <rPr>
        <b/>
        <vertAlign val="superscript"/>
        <sz val="11"/>
        <color theme="1"/>
        <rFont val="Verdana"/>
        <family val="2"/>
      </rPr>
      <t>***</t>
    </r>
  </si>
  <si>
    <t>(**)   : A noter, une phase de récupération est à prévoir après chaque vacation en zone 
(***) : CSP (Code de la santé publique)</t>
  </si>
  <si>
    <t>Pauses et phases de récupération</t>
  </si>
  <si>
    <t>Une pause et/ou une phase de récupération est à prévoir après chaque vacation de 2h30</t>
  </si>
  <si>
    <t>Adduct° d'air pression + &gt; 300l/min</t>
  </si>
  <si>
    <t>Réalisée</t>
  </si>
  <si>
    <t>5/-   réduire au plus bas techniquement possible l'émission de poussières lors du ramassage des déchets</t>
  </si>
  <si>
    <t>3/-   minimiser les activités autres autour des opérateurs en charge du retrait de matériaux amiantés</t>
  </si>
  <si>
    <t>10/- éloigner l'opérateur de la source d'émission en utilisant des moyens appropriés</t>
  </si>
  <si>
    <r>
      <t>Commentaires</t>
    </r>
    <r>
      <rPr>
        <b/>
        <vertAlign val="superscript"/>
        <sz val="11"/>
        <color theme="1"/>
        <rFont val="Verdana"/>
        <family val="2"/>
      </rPr>
      <t xml:space="preserve">* </t>
    </r>
    <r>
      <rPr>
        <b/>
        <sz val="11"/>
        <color theme="1"/>
        <rFont val="Verdana"/>
        <family val="2"/>
      </rPr>
      <t xml:space="preserve">
</t>
    </r>
    <r>
      <rPr>
        <sz val="8"/>
        <color theme="1"/>
        <rFont val="Verdana"/>
        <family val="2"/>
      </rPr>
      <t>(les observations indiquées ci-dessous doivent inciter l'utilisateur à se reportrer 
aux textes reglementaires et aux recommandations de l'INRS)</t>
    </r>
  </si>
  <si>
    <t>Reco ANSES (principe ALARA)</t>
  </si>
  <si>
    <r>
      <t xml:space="preserve">(*) : Les résultats sont donnés à titre indicatif. 
</t>
    </r>
    <r>
      <rPr>
        <b/>
        <sz val="10"/>
        <color rgb="FFFF0000"/>
        <rFont val="Verdana"/>
        <family val="2"/>
      </rPr>
      <t>Cet outil n'a pas pour finalité de gérer la dose d'exposition. L'employeur doit impérativement réduire au niveau le plus bas techniquement possible, la durée et le niveau d'exposition des travailleurs aux fibres d'amiante</t>
    </r>
    <r>
      <rPr>
        <sz val="10"/>
        <color theme="1"/>
        <rFont val="Verdana"/>
        <family val="2"/>
      </rPr>
      <t xml:space="preserve">. </t>
    </r>
  </si>
  <si>
    <r>
      <t xml:space="preserve">Niveau d'exposition : 
(en comparaison à la VLEP 8h de 10 f/l)
</t>
    </r>
    <r>
      <rPr>
        <i/>
        <sz val="11"/>
        <color theme="1"/>
        <rFont val="Verdana"/>
        <family val="2"/>
      </rPr>
      <t xml:space="preserve">Pour rappel : </t>
    </r>
    <r>
      <rPr>
        <i/>
        <sz val="11"/>
        <rFont val="Verdana"/>
        <family val="2"/>
      </rPr>
      <t xml:space="preserve">L'employeur doit impérativement réduire au niveau le plus bas techniquement possible, la durée et le niveau d'exposition des travailleurs aux fibres d'amiante. </t>
    </r>
  </si>
  <si>
    <r>
      <t xml:space="preserve">Vacation comportant la durée la plus importante : 
(celle-ci ne doit pas dépasser 2h30)
</t>
    </r>
    <r>
      <rPr>
        <sz val="10"/>
        <color theme="1"/>
        <rFont val="Verdana"/>
        <family val="2"/>
      </rPr>
      <t xml:space="preserve">
Nb : cumul des t</t>
    </r>
    <r>
      <rPr>
        <vertAlign val="subscript"/>
        <sz val="10"/>
        <color theme="1"/>
        <rFont val="Verdana"/>
        <family val="2"/>
      </rPr>
      <t>processus</t>
    </r>
    <r>
      <rPr>
        <sz val="10"/>
        <color theme="1"/>
        <rFont val="Verdana"/>
        <family val="2"/>
      </rPr>
      <t xml:space="preserve"> et t</t>
    </r>
    <r>
      <rPr>
        <vertAlign val="subscript"/>
        <sz val="10"/>
        <color theme="1"/>
        <rFont val="Verdana"/>
        <family val="2"/>
      </rPr>
      <t>travail en zone</t>
    </r>
    <r>
      <rPr>
        <sz val="10"/>
        <color theme="1"/>
        <rFont val="Verdana"/>
        <family val="2"/>
      </rPr>
      <t xml:space="preserve"> sans phase de récupération...)</t>
    </r>
  </si>
  <si>
    <t>Pour le calcul avec la VL CT RECO ANSES ALARA</t>
  </si>
  <si>
    <t>Travail avec exposition passive</t>
  </si>
  <si>
    <t>1/2 masque TM2P avec filtre P3</t>
  </si>
  <si>
    <t>TH3P avec cagoule, casque, heaume</t>
  </si>
  <si>
    <t>1/2 masque FFP3 usage unique</t>
  </si>
  <si>
    <t>Tenue étanche ventilée</t>
  </si>
  <si>
    <t>Version VF3 du 30 octobre 2015</t>
  </si>
  <si>
    <t>Type de niveau</t>
  </si>
  <si>
    <t>Temps passé en pause déj.</t>
  </si>
  <si>
    <t>VLEP 8 h</t>
  </si>
  <si>
    <t>f/litre</t>
  </si>
  <si>
    <t>Niveau 1</t>
  </si>
  <si>
    <t>Niveau 2</t>
  </si>
  <si>
    <t>Niveau 3</t>
  </si>
  <si>
    <t>Désignation</t>
  </si>
  <si>
    <t>Valeur</t>
  </si>
  <si>
    <t>Unité</t>
  </si>
  <si>
    <t>CSP</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</si>
</sst>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_-;\-* #,##0.00\ _€_-;_-* &quot;-&quot;??\ _€_-;_-@_-"/>
    <numFmt numFmtId="164" formatCode="dd/mm/yy;@"/>
    <numFmt numFmtId="165" formatCode="h:mm;@"/>
    <numFmt numFmtId="166" formatCode="_-* #,##0.0\ _€_-;\-* #,##0.0\ _€_-;_-* &quot;-&quot;??\ _€_-;_-@_-"/>
    <numFmt numFmtId="167" formatCode="0.0&quot;   f/l&quot;"/>
    <numFmt numFmtId="168" formatCode="h:mm;@&quot;  h&quot;"/>
    <numFmt numFmtId="169" formatCode="0.0"/>
    <numFmt numFmtId="170" formatCode="[$-F800]dddd\,\ mmmm\ dd\,\ yyyy"/>
  </numFmts>
  <fonts count="49" x14ac:knownFonts="1">
    <font>
      <sz val="10"/>
      <color theme="1"/>
      <name val="Verdana"/>
      <family val="2"/>
    </font>
    <font>
      <sz val="10"/>
      <color indexed="8"/>
      <name val="Verdana"/>
      <family val="2"/>
    </font>
    <font>
      <vertAlign val="superscript"/>
      <sz val="10"/>
      <color indexed="8"/>
      <name val="Verdana"/>
      <family val="2"/>
    </font>
    <font>
      <sz val="10"/>
      <color theme="1"/>
      <name val="Verdana"/>
      <family val="2"/>
    </font>
    <font>
      <b/>
      <sz val="12"/>
      <color theme="9" tint="-0.249977111117893"/>
      <name val="Calibri"/>
      <family val="2"/>
      <scheme val="minor"/>
    </font>
    <font>
      <sz val="9"/>
      <color theme="1"/>
      <name val="Verdana"/>
      <family val="2"/>
    </font>
    <font>
      <b/>
      <sz val="9"/>
      <color theme="1"/>
      <name val="Verdana"/>
      <family val="2"/>
    </font>
    <font>
      <i/>
      <sz val="8"/>
      <color theme="1"/>
      <name val="Verdana"/>
      <family val="2"/>
    </font>
    <font>
      <b/>
      <sz val="10"/>
      <color theme="1"/>
      <name val="Verdana"/>
      <family val="2"/>
    </font>
    <font>
      <sz val="10"/>
      <color rgb="FF000000"/>
      <name val="Verdana"/>
      <family val="2"/>
    </font>
    <font>
      <sz val="8"/>
      <color rgb="FF000000"/>
      <name val="Tahoma"/>
      <family val="2"/>
    </font>
    <font>
      <b/>
      <sz val="11"/>
      <color theme="1"/>
      <name val="Verdana"/>
      <family val="2"/>
    </font>
    <font>
      <sz val="10"/>
      <color theme="0"/>
      <name val="Verdana"/>
      <family val="2"/>
    </font>
    <font>
      <b/>
      <sz val="14"/>
      <color theme="0"/>
      <name val="Verdana"/>
      <family val="2"/>
    </font>
    <font>
      <sz val="14"/>
      <color theme="0"/>
      <name val="Verdana"/>
      <family val="2"/>
    </font>
    <font>
      <sz val="9"/>
      <color theme="0"/>
      <name val="Verdana"/>
      <family val="2"/>
    </font>
    <font>
      <b/>
      <sz val="12"/>
      <color theme="0"/>
      <name val="Calibri"/>
      <family val="2"/>
      <scheme val="minor"/>
    </font>
    <font>
      <i/>
      <sz val="8"/>
      <color theme="0"/>
      <name val="Verdana"/>
      <family val="2"/>
    </font>
    <font>
      <i/>
      <sz val="7"/>
      <color theme="1"/>
      <name val="Verdana"/>
      <family val="2"/>
    </font>
    <font>
      <b/>
      <sz val="18"/>
      <color theme="3"/>
      <name val="Verdana"/>
      <family val="2"/>
    </font>
    <font>
      <sz val="18"/>
      <color theme="1"/>
      <name val="Verdana"/>
      <family val="2"/>
    </font>
    <font>
      <b/>
      <sz val="8"/>
      <color theme="0"/>
      <name val="Verdana"/>
      <family val="2"/>
    </font>
    <font>
      <i/>
      <sz val="10"/>
      <color theme="1"/>
      <name val="Verdana"/>
      <family val="2"/>
    </font>
    <font>
      <sz val="11"/>
      <color theme="1"/>
      <name val="Verdana"/>
      <family val="2"/>
    </font>
    <font>
      <sz val="11"/>
      <color theme="6" tint="0.79998168889431442"/>
      <name val="Verdana"/>
      <family val="2"/>
    </font>
    <font>
      <sz val="11"/>
      <color theme="1"/>
      <name val="Calibri"/>
      <family val="2"/>
      <scheme val="minor"/>
    </font>
    <font>
      <b/>
      <sz val="11"/>
      <color rgb="FFFF0000"/>
      <name val="Verdana"/>
      <family val="2"/>
    </font>
    <font>
      <b/>
      <sz val="14"/>
      <color theme="9" tint="-0.249977111117893"/>
      <name val="Calibri"/>
      <family val="2"/>
      <scheme val="minor"/>
    </font>
    <font>
      <b/>
      <vertAlign val="superscript"/>
      <sz val="14"/>
      <color theme="9" tint="-0.249977111117893"/>
      <name val="Calibri"/>
      <family val="2"/>
      <scheme val="minor"/>
    </font>
    <font>
      <sz val="12"/>
      <color theme="1"/>
      <name val="Verdana"/>
      <family val="2"/>
    </font>
    <font>
      <sz val="14"/>
      <color theme="1"/>
      <name val="Verdana"/>
      <family val="2"/>
    </font>
    <font>
      <i/>
      <sz val="12"/>
      <color theme="1"/>
      <name val="Verdana"/>
      <family val="2"/>
    </font>
    <font>
      <u/>
      <sz val="12"/>
      <color theme="1"/>
      <name val="Verdana"/>
      <family val="2"/>
    </font>
    <font>
      <b/>
      <sz val="9"/>
      <color indexed="81"/>
      <name val="Tahoma"/>
      <family val="2"/>
    </font>
    <font>
      <sz val="8"/>
      <color theme="1"/>
      <name val="Verdana"/>
      <family val="2"/>
    </font>
    <font>
      <sz val="11"/>
      <name val="Verdana"/>
      <family val="2"/>
    </font>
    <font>
      <b/>
      <vertAlign val="superscript"/>
      <sz val="11"/>
      <color theme="1"/>
      <name val="Verdana"/>
      <family val="2"/>
    </font>
    <font>
      <b/>
      <vertAlign val="superscript"/>
      <sz val="18"/>
      <color theme="3"/>
      <name val="Verdana"/>
      <family val="2"/>
    </font>
    <font>
      <i/>
      <sz val="9"/>
      <color theme="1"/>
      <name val="Verdana"/>
      <family val="2"/>
    </font>
    <font>
      <b/>
      <i/>
      <sz val="12"/>
      <color theme="1"/>
      <name val="Verdana"/>
      <family val="2"/>
    </font>
    <font>
      <sz val="9"/>
      <color indexed="81"/>
      <name val="Tahoma"/>
      <family val="2"/>
    </font>
    <font>
      <b/>
      <sz val="10"/>
      <color indexed="81"/>
      <name val="Tahoma"/>
      <family val="2"/>
    </font>
    <font>
      <b/>
      <sz val="11"/>
      <color indexed="81"/>
      <name val="Tahoma"/>
      <family val="2"/>
    </font>
    <font>
      <sz val="11"/>
      <color indexed="81"/>
      <name val="Tahoma"/>
      <family val="2"/>
    </font>
    <font>
      <b/>
      <sz val="10"/>
      <color rgb="FFFF0000"/>
      <name val="Verdana"/>
      <family val="2"/>
    </font>
    <font>
      <i/>
      <sz val="11"/>
      <color theme="1"/>
      <name val="Verdana"/>
      <family val="2"/>
    </font>
    <font>
      <i/>
      <sz val="11"/>
      <name val="Verdana"/>
      <family val="2"/>
    </font>
    <font>
      <vertAlign val="subscript"/>
      <sz val="10"/>
      <color theme="1"/>
      <name val="Verdana"/>
      <family val="2"/>
    </font>
    <font>
      <sz val="7"/>
      <color theme="1"/>
      <name val="Calibri"/>
      <family val="2"/>
      <scheme val="minor"/>
    </font>
  </fonts>
  <fills count="4">
    <fill>
      <patternFill patternType="none"/>
    </fill>
    <fill>
      <patternFill patternType="gray125"/>
    </fill>
    <fill>
      <patternFill patternType="solid">
        <fgColor theme="6" tint="0.79998168889431442"/>
        <bgColor indexed="64"/>
      </patternFill>
    </fill>
    <fill>
      <patternFill patternType="solid">
        <fgColor theme="0"/>
        <bgColor indexed="64"/>
      </patternFill>
    </fill>
  </fills>
  <borders count="6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style="thin">
        <color theme="6" tint="0.39994506668294322"/>
      </left>
      <right/>
      <top style="thin">
        <color theme="6" tint="0.39994506668294322"/>
      </top>
      <bottom/>
      <diagonal/>
    </border>
    <border>
      <left/>
      <right/>
      <top style="thin">
        <color theme="6" tint="0.39994506668294322"/>
      </top>
      <bottom/>
      <diagonal/>
    </border>
    <border>
      <left/>
      <right style="thin">
        <color theme="6" tint="0.39994506668294322"/>
      </right>
      <top style="thin">
        <color theme="6" tint="0.39994506668294322"/>
      </top>
      <bottom/>
      <diagonal/>
    </border>
    <border>
      <left style="thin">
        <color theme="6" tint="0.39994506668294322"/>
      </left>
      <right/>
      <top/>
      <bottom/>
      <diagonal/>
    </border>
    <border>
      <left/>
      <right style="thin">
        <color theme="6" tint="0.39994506668294322"/>
      </right>
      <top/>
      <bottom/>
      <diagonal/>
    </border>
    <border>
      <left style="thin">
        <color theme="6" tint="0.39994506668294322"/>
      </left>
      <right/>
      <top/>
      <bottom style="thin">
        <color theme="6" tint="0.39994506668294322"/>
      </bottom>
      <diagonal/>
    </border>
    <border>
      <left/>
      <right/>
      <top/>
      <bottom style="thin">
        <color theme="6" tint="0.39994506668294322"/>
      </bottom>
      <diagonal/>
    </border>
    <border>
      <left/>
      <right style="thin">
        <color theme="6" tint="0.39994506668294322"/>
      </right>
      <top/>
      <bottom style="thin">
        <color theme="6" tint="0.39994506668294322"/>
      </bottom>
      <diagonal/>
    </border>
    <border>
      <left style="thin">
        <color indexed="64"/>
      </left>
      <right style="thin">
        <color indexed="64"/>
      </right>
      <top style="thin">
        <color indexed="64"/>
      </top>
      <bottom style="thin">
        <color indexed="64"/>
      </bottom>
      <diagonal/>
    </border>
    <border>
      <left style="thin">
        <color theme="6" tint="0.39994506668294322"/>
      </left>
      <right/>
      <top style="thin">
        <color theme="6" tint="0.39994506668294322"/>
      </top>
      <bottom style="thin">
        <color theme="6" tint="0.39994506668294322"/>
      </bottom>
      <diagonal/>
    </border>
    <border>
      <left/>
      <right/>
      <top style="thin">
        <color theme="6" tint="0.39994506668294322"/>
      </top>
      <bottom style="thin">
        <color theme="6" tint="0.39994506668294322"/>
      </bottom>
      <diagonal/>
    </border>
    <border>
      <left/>
      <right style="thin">
        <color theme="6" tint="0.59996337778862885"/>
      </right>
      <top style="thin">
        <color theme="6" tint="0.39994506668294322"/>
      </top>
      <bottom style="thin">
        <color theme="6" tint="0.39994506668294322"/>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theme="2" tint="-0.499984740745262"/>
      </left>
      <right/>
      <top style="thin">
        <color theme="2" tint="-0.499984740745262"/>
      </top>
      <bottom/>
      <diagonal/>
    </border>
    <border>
      <left/>
      <right/>
      <top style="thin">
        <color theme="2" tint="-0.499984740745262"/>
      </top>
      <bottom/>
      <diagonal/>
    </border>
    <border>
      <left/>
      <right style="thin">
        <color theme="2" tint="-0.499984740745262"/>
      </right>
      <top style="thin">
        <color theme="2" tint="-0.499984740745262"/>
      </top>
      <bottom/>
      <diagonal/>
    </border>
    <border>
      <left style="thin">
        <color theme="2" tint="-0.499984740745262"/>
      </left>
      <right/>
      <top/>
      <bottom style="thin">
        <color theme="2" tint="-0.499984740745262"/>
      </bottom>
      <diagonal/>
    </border>
    <border>
      <left/>
      <right/>
      <top/>
      <bottom style="thin">
        <color theme="2" tint="-0.499984740745262"/>
      </bottom>
      <diagonal/>
    </border>
    <border>
      <left/>
      <right style="thin">
        <color theme="2" tint="-0.499984740745262"/>
      </right>
      <top/>
      <bottom style="thin">
        <color theme="2" tint="-0.499984740745262"/>
      </bottom>
      <diagonal/>
    </border>
    <border>
      <left style="thin">
        <color theme="2" tint="-0.499984740745262"/>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right style="thin">
        <color theme="6" tint="0.39991454817346722"/>
      </right>
      <top style="thin">
        <color theme="6" tint="0.39994506668294322"/>
      </top>
      <bottom style="thin">
        <color theme="6" tint="0.39994506668294322"/>
      </bottom>
      <diagonal/>
    </border>
    <border>
      <left/>
      <right style="thin">
        <color theme="6" tint="0.39994506668294322"/>
      </right>
      <top style="thin">
        <color theme="6" tint="0.39994506668294322"/>
      </top>
      <bottom style="thin">
        <color theme="6" tint="0.39994506668294322"/>
      </bottom>
      <diagonal/>
    </border>
    <border>
      <left/>
      <right/>
      <top style="thin">
        <color theme="2" tint="-0.499984740745262"/>
      </top>
      <bottom style="thin">
        <color theme="2" tint="-0.49998474074526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theme="6" tint="0.39994506668294322"/>
      </right>
      <top style="thin">
        <color theme="2" tint="-0.24994659260841701"/>
      </top>
      <bottom style="thin">
        <color theme="2" tint="-0.24994659260841701"/>
      </bottom>
      <diagonal/>
    </border>
    <border>
      <left style="thin">
        <color indexed="64"/>
      </left>
      <right style="thin">
        <color indexed="64"/>
      </right>
      <top/>
      <bottom/>
      <diagonal/>
    </border>
    <border>
      <left style="thin">
        <color theme="6" tint="0.39991454817346722"/>
      </left>
      <right/>
      <top style="thin">
        <color theme="6" tint="0.39991454817346722"/>
      </top>
      <bottom style="thin">
        <color theme="6" tint="0.39994506668294322"/>
      </bottom>
      <diagonal/>
    </border>
    <border>
      <left/>
      <right/>
      <top style="thin">
        <color theme="6" tint="0.39991454817346722"/>
      </top>
      <bottom style="thin">
        <color theme="6" tint="0.39994506668294322"/>
      </bottom>
      <diagonal/>
    </border>
    <border>
      <left/>
      <right style="thin">
        <color theme="6" tint="0.39991454817346722"/>
      </right>
      <top style="thin">
        <color theme="6" tint="0.39991454817346722"/>
      </top>
      <bottom style="thin">
        <color theme="6" tint="0.39994506668294322"/>
      </bottom>
      <diagonal/>
    </border>
    <border>
      <left style="thin">
        <color theme="6" tint="0.39991454817346722"/>
      </left>
      <right/>
      <top style="thin">
        <color theme="6" tint="0.39994506668294322"/>
      </top>
      <bottom/>
      <diagonal/>
    </border>
    <border>
      <left/>
      <right style="thin">
        <color theme="6" tint="0.39991454817346722"/>
      </right>
      <top style="thin">
        <color theme="6" tint="0.39994506668294322"/>
      </top>
      <bottom/>
      <diagonal/>
    </border>
    <border>
      <left style="thin">
        <color theme="6" tint="0.39991454817346722"/>
      </left>
      <right/>
      <top/>
      <bottom/>
      <diagonal/>
    </border>
    <border>
      <left/>
      <right style="thin">
        <color theme="6" tint="0.39991454817346722"/>
      </right>
      <top/>
      <bottom/>
      <diagonal/>
    </border>
    <border>
      <left style="thin">
        <color theme="6" tint="0.39991454817346722"/>
      </left>
      <right/>
      <top/>
      <bottom style="thin">
        <color theme="6" tint="0.39994506668294322"/>
      </bottom>
      <diagonal/>
    </border>
    <border>
      <left/>
      <right style="thin">
        <color theme="6" tint="0.39991454817346722"/>
      </right>
      <top/>
      <bottom style="thin">
        <color theme="6" tint="0.39994506668294322"/>
      </bottom>
      <diagonal/>
    </border>
    <border>
      <left/>
      <right/>
      <top style="thin">
        <color theme="6" tint="0.39991454817346722"/>
      </top>
      <bottom style="thin">
        <color theme="6" tint="0.39991454817346722"/>
      </bottom>
      <diagonal/>
    </border>
    <border>
      <left/>
      <right/>
      <top style="thin">
        <color theme="6" tint="0.39991454817346722"/>
      </top>
      <bottom style="thin">
        <color auto="1"/>
      </bottom>
      <diagonal/>
    </border>
    <border>
      <left style="thin">
        <color indexed="64"/>
      </left>
      <right/>
      <top style="thin">
        <color indexed="64"/>
      </top>
      <bottom/>
      <diagonal/>
    </border>
    <border>
      <left/>
      <right/>
      <top style="thin">
        <color indexed="64"/>
      </top>
      <bottom style="thin">
        <color theme="6" tint="0.39991454817346722"/>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theme="6" tint="0.39991454817346722"/>
      </bottom>
      <diagonal/>
    </border>
    <border>
      <left style="thin">
        <color theme="2" tint="-0.499984740745262"/>
      </left>
      <right style="thin">
        <color indexed="64"/>
      </right>
      <top style="thin">
        <color theme="2" tint="-0.499984740745262"/>
      </top>
      <bottom style="thin">
        <color theme="2" tint="-0.499984740745262"/>
      </bottom>
      <diagonal/>
    </border>
    <border>
      <left style="thin">
        <color indexed="64"/>
      </left>
      <right style="thin">
        <color indexed="64"/>
      </right>
      <top style="thin">
        <color theme="2" tint="-0.499984740745262"/>
      </top>
      <bottom style="thin">
        <color theme="2" tint="-0.499984740745262"/>
      </bottom>
      <diagonal/>
    </border>
    <border>
      <left style="thin">
        <color indexed="64"/>
      </left>
      <right/>
      <top style="thin">
        <color theme="2" tint="-0.499984740745262"/>
      </top>
      <bottom style="thin">
        <color theme="2" tint="-0.499984740745262"/>
      </bottom>
      <diagonal/>
    </border>
  </borders>
  <cellStyleXfs count="3">
    <xf numFmtId="0" fontId="0" fillId="0" borderId="0"/>
    <xf numFmtId="43" fontId="3" fillId="0" borderId="0" applyFont="0" applyFill="0" applyBorder="0" applyAlignment="0" applyProtection="0"/>
    <xf numFmtId="9" fontId="3" fillId="0" borderId="0" applyFont="0" applyFill="0" applyBorder="0" applyAlignment="0" applyProtection="0"/>
  </cellStyleXfs>
  <cellXfs count="244">
    <xf numFmtId="0" fontId="0" fillId="0" borderId="0" xfId="0"/>
    <xf numFmtId="0" fontId="4" fillId="2" borderId="0" xfId="0" applyFont="1" applyFill="1" applyBorder="1" applyAlignment="1" applyProtection="1">
      <alignment vertical="center"/>
    </xf>
    <xf numFmtId="0" fontId="5" fillId="0" borderId="0" xfId="0" applyFont="1" applyAlignment="1" applyProtection="1">
      <alignment vertical="center"/>
    </xf>
    <xf numFmtId="0" fontId="5" fillId="2" borderId="0" xfId="0" applyFont="1" applyFill="1" applyBorder="1" applyAlignment="1" applyProtection="1">
      <alignment vertical="center"/>
    </xf>
    <xf numFmtId="0" fontId="5" fillId="0" borderId="0" xfId="0" applyFont="1" applyAlignment="1" applyProtection="1">
      <alignment horizontal="center" vertical="center"/>
    </xf>
    <xf numFmtId="0" fontId="7" fillId="0" borderId="0" xfId="0" applyFont="1" applyAlignment="1" applyProtection="1">
      <alignment vertical="center" wrapText="1"/>
    </xf>
    <xf numFmtId="0" fontId="9" fillId="0" borderId="0" xfId="0" applyFont="1" applyAlignment="1">
      <alignment horizontal="center" readingOrder="1"/>
    </xf>
    <xf numFmtId="2" fontId="0" fillId="0" borderId="0" xfId="0" applyNumberFormat="1"/>
    <xf numFmtId="1" fontId="0" fillId="0" borderId="0" xfId="0" applyNumberFormat="1"/>
    <xf numFmtId="43" fontId="3" fillId="0" borderId="0" xfId="1" applyFont="1"/>
    <xf numFmtId="0" fontId="0" fillId="0" borderId="0" xfId="0" applyAlignment="1" applyProtection="1">
      <alignment vertical="center" wrapText="1"/>
    </xf>
    <xf numFmtId="0" fontId="0" fillId="2" borderId="0" xfId="0" applyFill="1" applyBorder="1" applyAlignment="1" applyProtection="1">
      <alignment vertical="center"/>
    </xf>
    <xf numFmtId="0" fontId="0" fillId="0" borderId="2" xfId="0" applyBorder="1" applyAlignment="1" applyProtection="1">
      <alignment vertical="center" wrapText="1"/>
    </xf>
    <xf numFmtId="0" fontId="5" fillId="0" borderId="5" xfId="0" applyFont="1" applyBorder="1" applyAlignment="1" applyProtection="1">
      <alignment vertical="center"/>
    </xf>
    <xf numFmtId="0" fontId="5" fillId="3" borderId="5" xfId="0" applyFont="1" applyFill="1" applyBorder="1" applyAlignment="1" applyProtection="1">
      <alignment vertical="center"/>
    </xf>
    <xf numFmtId="0" fontId="0" fillId="3" borderId="5" xfId="0" applyFill="1" applyBorder="1" applyAlignment="1" applyProtection="1">
      <alignment vertical="center"/>
    </xf>
    <xf numFmtId="0" fontId="4" fillId="3" borderId="5" xfId="0" applyFont="1" applyFill="1" applyBorder="1" applyAlignment="1" applyProtection="1">
      <alignment vertical="center"/>
    </xf>
    <xf numFmtId="0" fontId="5" fillId="2" borderId="11" xfId="0" applyFont="1" applyFill="1" applyBorder="1" applyAlignment="1" applyProtection="1">
      <alignment vertical="center"/>
    </xf>
    <xf numFmtId="0" fontId="7" fillId="2" borderId="12" xfId="0" applyFont="1" applyFill="1" applyBorder="1" applyAlignment="1" applyProtection="1">
      <alignment vertical="center" wrapText="1"/>
    </xf>
    <xf numFmtId="0" fontId="5" fillId="2" borderId="8" xfId="0" applyFont="1" applyFill="1" applyBorder="1" applyAlignment="1" applyProtection="1">
      <alignment vertical="center"/>
    </xf>
    <xf numFmtId="0" fontId="5" fillId="2" borderId="9" xfId="0" applyFont="1" applyFill="1" applyBorder="1" applyAlignment="1" applyProtection="1">
      <alignment vertical="center"/>
    </xf>
    <xf numFmtId="0" fontId="5" fillId="2" borderId="9" xfId="0" applyFont="1" applyFill="1" applyBorder="1" applyAlignment="1" applyProtection="1">
      <alignment horizontal="center" vertical="center"/>
    </xf>
    <xf numFmtId="0" fontId="7" fillId="2" borderId="9" xfId="0" applyFont="1" applyFill="1" applyBorder="1" applyAlignment="1" applyProtection="1">
      <alignment vertical="center" wrapText="1"/>
    </xf>
    <xf numFmtId="0" fontId="4" fillId="3" borderId="0" xfId="0" applyFont="1" applyFill="1" applyBorder="1" applyAlignment="1" applyProtection="1">
      <alignment vertical="center"/>
    </xf>
    <xf numFmtId="0" fontId="0" fillId="3" borderId="0" xfId="0" applyFill="1" applyBorder="1" applyAlignment="1" applyProtection="1">
      <alignment vertical="center"/>
    </xf>
    <xf numFmtId="0" fontId="4" fillId="2" borderId="8" xfId="0" applyFont="1" applyFill="1" applyBorder="1" applyAlignment="1" applyProtection="1">
      <alignment vertical="center"/>
    </xf>
    <xf numFmtId="0" fontId="0" fillId="2" borderId="9" xfId="0" applyFill="1" applyBorder="1" applyAlignment="1" applyProtection="1">
      <alignment vertical="center"/>
    </xf>
    <xf numFmtId="0" fontId="0" fillId="2" borderId="10" xfId="0" applyFill="1" applyBorder="1" applyAlignment="1" applyProtection="1">
      <alignment vertical="center"/>
    </xf>
    <xf numFmtId="0" fontId="4" fillId="2" borderId="11" xfId="0" applyFont="1" applyFill="1" applyBorder="1" applyAlignment="1" applyProtection="1">
      <alignment vertical="center"/>
    </xf>
    <xf numFmtId="0" fontId="0" fillId="2" borderId="12" xfId="0" applyFill="1" applyBorder="1" applyAlignment="1" applyProtection="1">
      <alignment vertical="center"/>
    </xf>
    <xf numFmtId="0" fontId="4" fillId="2" borderId="13" xfId="0" applyFont="1" applyFill="1" applyBorder="1" applyAlignment="1" applyProtection="1">
      <alignment vertical="center"/>
    </xf>
    <xf numFmtId="0" fontId="0" fillId="2" borderId="14" xfId="0" applyFill="1" applyBorder="1" applyAlignment="1" applyProtection="1">
      <alignment vertical="center"/>
    </xf>
    <xf numFmtId="0" fontId="0" fillId="2" borderId="15" xfId="0" applyFill="1" applyBorder="1" applyAlignment="1" applyProtection="1">
      <alignment vertical="center"/>
    </xf>
    <xf numFmtId="0" fontId="7" fillId="2" borderId="10" xfId="0" applyFont="1" applyFill="1" applyBorder="1" applyAlignment="1" applyProtection="1">
      <alignment vertical="center" wrapText="1"/>
    </xf>
    <xf numFmtId="0" fontId="5" fillId="2" borderId="12" xfId="0" applyFont="1" applyFill="1" applyBorder="1" applyAlignment="1" applyProtection="1">
      <alignment vertical="center"/>
    </xf>
    <xf numFmtId="0" fontId="7" fillId="2" borderId="0" xfId="0" applyFont="1" applyFill="1" applyBorder="1" applyAlignment="1" applyProtection="1">
      <alignment vertical="center"/>
    </xf>
    <xf numFmtId="20" fontId="0" fillId="0" borderId="0" xfId="0" applyNumberFormat="1"/>
    <xf numFmtId="0" fontId="0" fillId="0" borderId="0" xfId="0" applyAlignment="1">
      <alignment horizontal="center" vertical="center"/>
    </xf>
    <xf numFmtId="0" fontId="0" fillId="0" borderId="16" xfId="0" applyBorder="1" applyAlignment="1">
      <alignment horizontal="center" vertical="center"/>
    </xf>
    <xf numFmtId="0" fontId="8" fillId="0" borderId="16" xfId="0" applyFont="1" applyBorder="1" applyAlignment="1">
      <alignment horizontal="center" vertical="center"/>
    </xf>
    <xf numFmtId="2" fontId="5" fillId="2" borderId="0" xfId="0" applyNumberFormat="1" applyFont="1" applyFill="1" applyBorder="1" applyAlignment="1" applyProtection="1">
      <alignment vertical="center"/>
    </xf>
    <xf numFmtId="0" fontId="6" fillId="2" borderId="0" xfId="0" applyFont="1" applyFill="1" applyBorder="1" applyAlignment="1" applyProtection="1">
      <alignment horizontal="center" vertical="center"/>
    </xf>
    <xf numFmtId="0" fontId="6" fillId="2" borderId="0" xfId="0" applyFont="1" applyFill="1" applyBorder="1" applyAlignment="1" applyProtection="1">
      <alignment vertical="center"/>
    </xf>
    <xf numFmtId="0" fontId="0" fillId="0" borderId="0" xfId="0" applyBorder="1" applyAlignment="1" applyProtection="1">
      <alignment vertical="center"/>
    </xf>
    <xf numFmtId="164" fontId="0" fillId="2" borderId="0" xfId="0" applyNumberFormat="1" applyFill="1" applyBorder="1" applyAlignment="1" applyProtection="1">
      <alignment vertical="center"/>
    </xf>
    <xf numFmtId="167" fontId="11" fillId="2" borderId="20" xfId="0" applyNumberFormat="1" applyFont="1" applyFill="1" applyBorder="1" applyAlignment="1" applyProtection="1">
      <alignment horizontal="center" vertical="center"/>
    </xf>
    <xf numFmtId="0" fontId="11" fillId="2" borderId="0" xfId="0" applyFont="1" applyFill="1" applyBorder="1" applyAlignment="1" applyProtection="1">
      <alignment horizontal="center" vertical="center"/>
    </xf>
    <xf numFmtId="168" fontId="11" fillId="2" borderId="20" xfId="0" applyNumberFormat="1" applyFont="1" applyFill="1" applyBorder="1" applyAlignment="1" applyProtection="1">
      <alignment horizontal="center" vertical="center"/>
    </xf>
    <xf numFmtId="0" fontId="0" fillId="0" borderId="7" xfId="0" applyBorder="1" applyAlignment="1" applyProtection="1">
      <alignment horizontal="left" vertical="center"/>
      <protection locked="0"/>
    </xf>
    <xf numFmtId="0" fontId="4" fillId="2" borderId="9" xfId="0" applyFont="1" applyFill="1" applyBorder="1" applyAlignment="1" applyProtection="1">
      <alignment vertical="center"/>
    </xf>
    <xf numFmtId="0" fontId="4" fillId="2" borderId="14" xfId="0" applyFont="1" applyFill="1" applyBorder="1" applyAlignment="1" applyProtection="1">
      <alignment vertical="center"/>
    </xf>
    <xf numFmtId="164" fontId="0" fillId="2" borderId="11" xfId="0" applyNumberFormat="1" applyFill="1" applyBorder="1" applyAlignment="1" applyProtection="1">
      <alignment vertical="center"/>
    </xf>
    <xf numFmtId="0" fontId="0" fillId="2" borderId="11" xfId="0" applyFill="1" applyBorder="1" applyAlignment="1" applyProtection="1">
      <alignment vertical="center"/>
    </xf>
    <xf numFmtId="0" fontId="0" fillId="0" borderId="4" xfId="0" applyBorder="1" applyAlignment="1" applyProtection="1">
      <alignment vertical="center" wrapText="1"/>
    </xf>
    <xf numFmtId="0" fontId="0" fillId="0" borderId="0" xfId="0" applyBorder="1" applyAlignment="1" applyProtection="1">
      <alignment vertical="center" wrapText="1"/>
    </xf>
    <xf numFmtId="0" fontId="12" fillId="0" borderId="0" xfId="0" applyFont="1" applyBorder="1" applyAlignment="1" applyProtection="1">
      <alignment vertical="center" wrapText="1"/>
      <protection locked="0"/>
    </xf>
    <xf numFmtId="0" fontId="13" fillId="0" borderId="0" xfId="0" applyFont="1" applyBorder="1" applyAlignment="1" applyProtection="1">
      <alignment horizontal="center" vertical="center" wrapText="1"/>
      <protection locked="0"/>
    </xf>
    <xf numFmtId="0" fontId="14" fillId="0" borderId="0" xfId="0" applyFont="1" applyBorder="1" applyAlignment="1" applyProtection="1">
      <alignment vertical="center" wrapText="1"/>
      <protection locked="0"/>
    </xf>
    <xf numFmtId="0" fontId="14" fillId="0" borderId="5" xfId="0" applyFont="1" applyBorder="1" applyAlignment="1" applyProtection="1">
      <alignment vertical="center" wrapText="1"/>
      <protection locked="0"/>
    </xf>
    <xf numFmtId="0" fontId="15" fillId="0" borderId="4" xfId="0" applyFont="1" applyBorder="1" applyAlignment="1" applyProtection="1">
      <alignment vertical="center"/>
      <protection locked="0"/>
    </xf>
    <xf numFmtId="0" fontId="16" fillId="3" borderId="4" xfId="0" applyFont="1" applyFill="1" applyBorder="1" applyAlignment="1" applyProtection="1">
      <alignment vertical="center"/>
      <protection locked="0"/>
    </xf>
    <xf numFmtId="0" fontId="15" fillId="3" borderId="4" xfId="0" applyFont="1" applyFill="1" applyBorder="1" applyAlignment="1" applyProtection="1">
      <alignment vertical="center"/>
      <protection locked="0"/>
    </xf>
    <xf numFmtId="0" fontId="15" fillId="0" borderId="0" xfId="0" applyFont="1" applyAlignment="1" applyProtection="1">
      <alignment vertical="center"/>
      <protection locked="0"/>
    </xf>
    <xf numFmtId="0" fontId="15" fillId="0" borderId="0" xfId="0" applyFont="1" applyAlignment="1" applyProtection="1">
      <alignment horizontal="center" vertical="center"/>
      <protection locked="0"/>
    </xf>
    <xf numFmtId="0" fontId="17" fillId="0" borderId="0" xfId="0" applyFont="1" applyAlignment="1" applyProtection="1">
      <alignment vertical="center" wrapText="1"/>
      <protection locked="0"/>
    </xf>
    <xf numFmtId="0" fontId="15" fillId="3" borderId="4" xfId="0" applyFont="1" applyFill="1" applyBorder="1" applyAlignment="1" applyProtection="1">
      <alignment vertical="center"/>
    </xf>
    <xf numFmtId="0" fontId="5" fillId="0" borderId="36" xfId="0" applyFont="1" applyBorder="1" applyAlignment="1" applyProtection="1">
      <alignment horizontal="right" vertical="center"/>
    </xf>
    <xf numFmtId="0" fontId="7" fillId="0" borderId="36" xfId="0" applyFont="1" applyBorder="1" applyAlignment="1" applyProtection="1">
      <alignment vertical="center" wrapText="1"/>
    </xf>
    <xf numFmtId="0" fontId="5" fillId="0" borderId="37" xfId="0" applyFont="1" applyBorder="1" applyAlignment="1" applyProtection="1">
      <alignment vertical="center"/>
    </xf>
    <xf numFmtId="0" fontId="15" fillId="0" borderId="38" xfId="0" applyFont="1" applyBorder="1" applyAlignment="1" applyProtection="1">
      <alignment vertical="center"/>
      <protection locked="0"/>
    </xf>
    <xf numFmtId="0" fontId="12" fillId="0" borderId="1" xfId="0" applyFont="1" applyBorder="1" applyAlignment="1" applyProtection="1">
      <alignment vertical="center" wrapText="1"/>
      <protection locked="0"/>
    </xf>
    <xf numFmtId="0" fontId="18" fillId="2" borderId="0" xfId="0" applyFont="1" applyFill="1" applyBorder="1" applyAlignment="1" applyProtection="1">
      <alignment vertical="top"/>
    </xf>
    <xf numFmtId="0" fontId="4" fillId="2" borderId="0" xfId="0" applyFont="1" applyFill="1" applyBorder="1" applyAlignment="1" applyProtection="1">
      <alignment vertical="center" wrapText="1"/>
    </xf>
    <xf numFmtId="0" fontId="0" fillId="2" borderId="0" xfId="0" applyFill="1" applyBorder="1" applyAlignment="1" applyProtection="1">
      <alignment vertical="center" wrapText="1"/>
    </xf>
    <xf numFmtId="0" fontId="21" fillId="0" borderId="16" xfId="0" applyFont="1" applyFill="1" applyBorder="1" applyAlignment="1" applyProtection="1">
      <alignment horizontal="center" vertical="center" wrapText="1"/>
    </xf>
    <xf numFmtId="0" fontId="21" fillId="0" borderId="16" xfId="0" applyFont="1" applyFill="1" applyBorder="1" applyAlignment="1" applyProtection="1">
      <alignment horizontal="center" vertical="center"/>
    </xf>
    <xf numFmtId="2" fontId="21" fillId="0" borderId="16" xfId="0" applyNumberFormat="1" applyFont="1" applyFill="1" applyBorder="1" applyAlignment="1" applyProtection="1">
      <alignment horizontal="center" vertical="center"/>
    </xf>
    <xf numFmtId="169" fontId="21" fillId="0" borderId="16" xfId="0" applyNumberFormat="1" applyFont="1" applyFill="1" applyBorder="1" applyAlignment="1" applyProtection="1">
      <alignment horizontal="center" vertical="center"/>
    </xf>
    <xf numFmtId="0" fontId="15" fillId="0" borderId="40" xfId="0" applyFont="1" applyFill="1" applyBorder="1" applyAlignment="1" applyProtection="1">
      <alignment vertical="center"/>
    </xf>
    <xf numFmtId="0" fontId="4" fillId="2" borderId="0" xfId="0" applyFont="1" applyFill="1" applyBorder="1" applyAlignment="1" applyProtection="1">
      <alignment horizontal="left" vertical="center" wrapText="1"/>
    </xf>
    <xf numFmtId="170" fontId="0" fillId="0" borderId="14" xfId="0" applyNumberFormat="1" applyBorder="1" applyAlignment="1" applyProtection="1">
      <alignment horizontal="center" vertical="center" wrapText="1"/>
      <protection locked="0"/>
    </xf>
    <xf numFmtId="0" fontId="5" fillId="2" borderId="0" xfId="0" applyFont="1" applyFill="1" applyBorder="1" applyAlignment="1" applyProtection="1">
      <alignment horizontal="center" vertical="center"/>
    </xf>
    <xf numFmtId="0" fontId="7" fillId="2" borderId="0" xfId="0" applyFont="1" applyFill="1" applyBorder="1" applyAlignment="1" applyProtection="1">
      <alignment vertical="center" wrapText="1"/>
    </xf>
    <xf numFmtId="0" fontId="4" fillId="2" borderId="0" xfId="0" applyFont="1" applyFill="1" applyBorder="1" applyAlignment="1" applyProtection="1">
      <alignment horizontal="left" vertical="center"/>
    </xf>
    <xf numFmtId="0" fontId="5" fillId="0" borderId="50" xfId="0" applyFont="1" applyFill="1" applyBorder="1" applyAlignment="1" applyProtection="1">
      <alignment vertical="center"/>
    </xf>
    <xf numFmtId="0" fontId="5" fillId="0" borderId="50" xfId="0" applyFont="1" applyFill="1" applyBorder="1" applyAlignment="1" applyProtection="1">
      <alignment horizontal="center" vertical="center"/>
    </xf>
    <xf numFmtId="0" fontId="7" fillId="0" borderId="50" xfId="0" applyFont="1" applyFill="1" applyBorder="1" applyAlignment="1" applyProtection="1">
      <alignment vertical="center" wrapText="1"/>
    </xf>
    <xf numFmtId="0" fontId="0" fillId="0" borderId="7" xfId="0" applyBorder="1" applyAlignment="1" applyProtection="1">
      <alignment horizontal="left" vertical="center" wrapText="1" indent="1"/>
      <protection locked="0"/>
    </xf>
    <xf numFmtId="0" fontId="4" fillId="2" borderId="0" xfId="0" applyFont="1" applyFill="1" applyBorder="1" applyAlignment="1" applyProtection="1">
      <alignment horizontal="left" vertical="center" wrapText="1"/>
    </xf>
    <xf numFmtId="0" fontId="11" fillId="2" borderId="24" xfId="0" applyFont="1" applyFill="1" applyBorder="1" applyAlignment="1" applyProtection="1">
      <alignment horizontal="center" vertical="center"/>
    </xf>
    <xf numFmtId="0" fontId="11" fillId="2" borderId="24" xfId="0" applyFont="1" applyFill="1" applyBorder="1" applyAlignment="1" applyProtection="1">
      <alignment horizontal="center" vertical="center" wrapText="1"/>
    </xf>
    <xf numFmtId="0" fontId="11" fillId="2" borderId="31" xfId="0" applyFont="1" applyFill="1" applyBorder="1" applyAlignment="1" applyProtection="1">
      <alignment horizontal="center" vertical="center" wrapText="1"/>
    </xf>
    <xf numFmtId="0" fontId="11" fillId="2" borderId="35" xfId="0" applyFont="1" applyFill="1" applyBorder="1" applyAlignment="1" applyProtection="1">
      <alignment vertical="center" wrapText="1"/>
    </xf>
    <xf numFmtId="0" fontId="11" fillId="2" borderId="32" xfId="0" applyFont="1" applyFill="1" applyBorder="1" applyAlignment="1" applyProtection="1">
      <alignment horizontal="center" vertical="center" wrapText="1"/>
    </xf>
    <xf numFmtId="0" fontId="11" fillId="2" borderId="35" xfId="0" applyFont="1" applyFill="1" applyBorder="1" applyAlignment="1" applyProtection="1">
      <alignment horizontal="center" vertical="center" wrapText="1"/>
    </xf>
    <xf numFmtId="0" fontId="11" fillId="2" borderId="24" xfId="0" applyFont="1" applyFill="1" applyBorder="1" applyAlignment="1" applyProtection="1">
      <alignment horizontal="center" vertical="center" wrapText="1"/>
    </xf>
    <xf numFmtId="0" fontId="11" fillId="2" borderId="24" xfId="0" applyFont="1" applyFill="1" applyBorder="1" applyAlignment="1" applyProtection="1">
      <alignment horizontal="left" vertical="center" wrapText="1"/>
    </xf>
    <xf numFmtId="0" fontId="23" fillId="0" borderId="31" xfId="0" applyFont="1" applyFill="1" applyBorder="1" applyAlignment="1" applyProtection="1">
      <alignment horizontal="center" vertical="center" wrapText="1"/>
      <protection locked="0"/>
    </xf>
    <xf numFmtId="0" fontId="23" fillId="2" borderId="31" xfId="0" applyFont="1" applyFill="1" applyBorder="1" applyAlignment="1" applyProtection="1">
      <alignment horizontal="center" vertical="center" wrapText="1"/>
    </xf>
    <xf numFmtId="0" fontId="24" fillId="2" borderId="24" xfId="0" applyFont="1" applyFill="1" applyBorder="1" applyAlignment="1" applyProtection="1">
      <alignment vertical="center" wrapText="1"/>
    </xf>
    <xf numFmtId="165" fontId="23" fillId="2" borderId="35" xfId="0" applyNumberFormat="1" applyFont="1" applyFill="1" applyBorder="1" applyAlignment="1" applyProtection="1">
      <alignment horizontal="center" vertical="center"/>
    </xf>
    <xf numFmtId="165" fontId="23" fillId="2" borderId="35" xfId="0" applyNumberFormat="1" applyFont="1" applyFill="1" applyBorder="1" applyAlignment="1" applyProtection="1">
      <alignment horizontal="center" vertical="center" wrapText="1"/>
    </xf>
    <xf numFmtId="165" fontId="24" fillId="2" borderId="32" xfId="0" applyNumberFormat="1" applyFont="1" applyFill="1" applyBorder="1" applyAlignment="1" applyProtection="1">
      <alignment horizontal="center" vertical="center" wrapText="1"/>
    </xf>
    <xf numFmtId="0" fontId="23" fillId="2" borderId="31" xfId="0" applyFont="1" applyFill="1" applyBorder="1" applyAlignment="1" applyProtection="1">
      <alignment vertical="center"/>
    </xf>
    <xf numFmtId="0" fontId="23" fillId="2" borderId="32" xfId="0" applyFont="1" applyFill="1" applyBorder="1" applyAlignment="1" applyProtection="1">
      <alignment vertical="center"/>
      <protection locked="0"/>
    </xf>
    <xf numFmtId="20" fontId="23" fillId="2" borderId="24" xfId="0" applyNumberFormat="1" applyFont="1" applyFill="1" applyBorder="1" applyAlignment="1" applyProtection="1">
      <alignment horizontal="left" vertical="center"/>
    </xf>
    <xf numFmtId="0" fontId="23" fillId="2" borderId="31" xfId="0" applyFont="1" applyFill="1" applyBorder="1" applyAlignment="1" applyProtection="1">
      <alignment horizontal="center" vertical="center"/>
    </xf>
    <xf numFmtId="0" fontId="11" fillId="3" borderId="24" xfId="0" applyFont="1" applyFill="1" applyBorder="1" applyAlignment="1" applyProtection="1">
      <alignment horizontal="left" vertical="center"/>
      <protection locked="0"/>
    </xf>
    <xf numFmtId="0" fontId="11" fillId="3" borderId="24" xfId="0" applyFont="1" applyFill="1" applyBorder="1" applyAlignment="1" applyProtection="1">
      <alignment horizontal="center" vertical="center"/>
      <protection locked="0"/>
    </xf>
    <xf numFmtId="166" fontId="11" fillId="3" borderId="24" xfId="1" applyNumberFormat="1" applyFont="1" applyFill="1" applyBorder="1" applyAlignment="1" applyProtection="1">
      <alignment horizontal="right" vertical="center"/>
      <protection locked="0"/>
    </xf>
    <xf numFmtId="166" fontId="11" fillId="3" borderId="24" xfId="1" applyNumberFormat="1" applyFont="1" applyFill="1" applyBorder="1" applyAlignment="1" applyProtection="1">
      <alignment horizontal="center" vertical="center"/>
    </xf>
    <xf numFmtId="0" fontId="11" fillId="2" borderId="24" xfId="0" applyFont="1" applyFill="1" applyBorder="1" applyAlignment="1" applyProtection="1">
      <alignment horizontal="center" vertical="center"/>
      <protection locked="0"/>
    </xf>
    <xf numFmtId="2" fontId="23" fillId="2" borderId="24" xfId="0" applyNumberFormat="1" applyFont="1" applyFill="1" applyBorder="1" applyAlignment="1" applyProtection="1">
      <alignment vertical="center"/>
      <protection locked="0"/>
    </xf>
    <xf numFmtId="2" fontId="11" fillId="2" borderId="24" xfId="0" applyNumberFormat="1" applyFont="1" applyFill="1" applyBorder="1" applyAlignment="1" applyProtection="1">
      <alignment horizontal="center" vertical="center"/>
      <protection locked="0"/>
    </xf>
    <xf numFmtId="9" fontId="11" fillId="2" borderId="24" xfId="2" applyFont="1" applyFill="1" applyBorder="1" applyAlignment="1" applyProtection="1">
      <alignment horizontal="center" vertical="center"/>
      <protection locked="0"/>
    </xf>
    <xf numFmtId="1" fontId="11" fillId="2" borderId="24" xfId="0" applyNumberFormat="1" applyFont="1" applyFill="1" applyBorder="1" applyAlignment="1" applyProtection="1">
      <alignment horizontal="center" vertical="center"/>
      <protection locked="0"/>
    </xf>
    <xf numFmtId="2" fontId="11" fillId="2" borderId="24" xfId="0" applyNumberFormat="1" applyFont="1" applyFill="1" applyBorder="1" applyAlignment="1" applyProtection="1">
      <alignment horizontal="center" vertical="center" wrapText="1"/>
    </xf>
    <xf numFmtId="1" fontId="11" fillId="2" borderId="24" xfId="0" applyNumberFormat="1" applyFont="1" applyFill="1" applyBorder="1" applyAlignment="1" applyProtection="1">
      <alignment horizontal="center" vertical="center" wrapText="1"/>
    </xf>
    <xf numFmtId="0" fontId="25" fillId="2" borderId="24" xfId="0" applyFont="1" applyFill="1" applyBorder="1" applyAlignment="1" applyProtection="1">
      <alignment vertical="center" wrapText="1"/>
    </xf>
    <xf numFmtId="0" fontId="23" fillId="2" borderId="25" xfId="0" applyFont="1" applyFill="1" applyBorder="1" applyAlignment="1" applyProtection="1">
      <alignment horizontal="center" vertical="center"/>
    </xf>
    <xf numFmtId="0" fontId="23" fillId="2" borderId="0" xfId="0" applyFont="1" applyFill="1" applyBorder="1" applyAlignment="1" applyProtection="1">
      <alignment vertical="center"/>
    </xf>
    <xf numFmtId="2" fontId="26" fillId="2" borderId="32" xfId="0" applyNumberFormat="1" applyFont="1" applyFill="1" applyBorder="1" applyAlignment="1" applyProtection="1">
      <alignment vertical="center"/>
    </xf>
    <xf numFmtId="0" fontId="26" fillId="2" borderId="0" xfId="0" applyFont="1" applyFill="1" applyBorder="1" applyAlignment="1" applyProtection="1">
      <alignment horizontal="left" vertical="center"/>
    </xf>
    <xf numFmtId="0" fontId="23" fillId="2" borderId="26" xfId="0" applyFont="1" applyFill="1" applyBorder="1" applyAlignment="1" applyProtection="1">
      <alignment vertical="center"/>
    </xf>
    <xf numFmtId="2" fontId="23" fillId="2" borderId="26" xfId="0" applyNumberFormat="1" applyFont="1" applyFill="1" applyBorder="1" applyAlignment="1" applyProtection="1">
      <alignment horizontal="center" vertical="center"/>
    </xf>
    <xf numFmtId="2" fontId="23" fillId="2" borderId="26" xfId="0" applyNumberFormat="1" applyFont="1" applyFill="1" applyBorder="1" applyAlignment="1" applyProtection="1">
      <alignment vertical="center"/>
    </xf>
    <xf numFmtId="2" fontId="23" fillId="2" borderId="0" xfId="0" applyNumberFormat="1" applyFont="1" applyFill="1" applyBorder="1" applyAlignment="1" applyProtection="1">
      <alignment vertical="center"/>
    </xf>
    <xf numFmtId="0" fontId="15" fillId="3" borderId="38" xfId="0" applyFont="1" applyFill="1" applyBorder="1" applyAlignment="1" applyProtection="1">
      <alignment vertical="center"/>
      <protection locked="0"/>
    </xf>
    <xf numFmtId="0" fontId="5" fillId="3" borderId="51" xfId="0" applyFont="1" applyFill="1" applyBorder="1" applyAlignment="1" applyProtection="1">
      <alignment vertical="center"/>
    </xf>
    <xf numFmtId="2" fontId="5" fillId="3" borderId="51" xfId="0" applyNumberFormat="1" applyFont="1" applyFill="1" applyBorder="1" applyAlignment="1" applyProtection="1">
      <alignment vertical="center"/>
    </xf>
    <xf numFmtId="0" fontId="5" fillId="3" borderId="37" xfId="0" applyFont="1" applyFill="1" applyBorder="1" applyAlignment="1" applyProtection="1">
      <alignment vertical="center"/>
    </xf>
    <xf numFmtId="0" fontId="27" fillId="2" borderId="0" xfId="0" applyFont="1" applyFill="1" applyBorder="1" applyAlignment="1" applyProtection="1">
      <alignment vertical="center" wrapText="1"/>
    </xf>
    <xf numFmtId="0" fontId="30" fillId="2" borderId="0" xfId="0" applyFont="1" applyFill="1" applyBorder="1" applyAlignment="1" applyProtection="1">
      <alignment vertical="center" wrapText="1"/>
    </xf>
    <xf numFmtId="0" fontId="27" fillId="2" borderId="0" xfId="0" applyFont="1" applyFill="1" applyBorder="1" applyAlignment="1" applyProtection="1">
      <alignment horizontal="left" vertical="center" wrapText="1"/>
    </xf>
    <xf numFmtId="0" fontId="29" fillId="2" borderId="0" xfId="0" applyFont="1" applyFill="1" applyBorder="1" applyAlignment="1" applyProtection="1">
      <alignmen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31" fillId="2" borderId="0" xfId="0" applyFont="1" applyFill="1" applyBorder="1" applyAlignment="1" applyProtection="1">
      <alignment vertical="center" wrapText="1"/>
    </xf>
    <xf numFmtId="0" fontId="11" fillId="2" borderId="24" xfId="0" applyFont="1" applyFill="1" applyBorder="1" applyAlignment="1" applyProtection="1">
      <alignment vertical="center"/>
    </xf>
    <xf numFmtId="0" fontId="15" fillId="3" borderId="52" xfId="0" applyFont="1" applyFill="1" applyBorder="1" applyAlignment="1" applyProtection="1">
      <alignment vertical="center"/>
      <protection locked="0"/>
    </xf>
    <xf numFmtId="0" fontId="5" fillId="3" borderId="53" xfId="0" applyFont="1" applyFill="1" applyBorder="1" applyAlignment="1" applyProtection="1">
      <alignment vertical="center"/>
    </xf>
    <xf numFmtId="2" fontId="5" fillId="3" borderId="53" xfId="0" applyNumberFormat="1" applyFont="1" applyFill="1" applyBorder="1" applyAlignment="1" applyProtection="1">
      <alignment vertical="center"/>
    </xf>
    <xf numFmtId="0" fontId="5" fillId="3" borderId="54" xfId="0" applyFont="1" applyFill="1" applyBorder="1" applyAlignment="1" applyProtection="1">
      <alignment vertical="center"/>
    </xf>
    <xf numFmtId="0" fontId="15" fillId="3" borderId="2" xfId="0" applyFont="1" applyFill="1" applyBorder="1" applyAlignment="1" applyProtection="1">
      <alignment vertical="center"/>
      <protection locked="0"/>
    </xf>
    <xf numFmtId="0" fontId="5" fillId="3" borderId="2" xfId="0" applyFont="1" applyFill="1" applyBorder="1" applyAlignment="1" applyProtection="1">
      <alignment vertical="center"/>
    </xf>
    <xf numFmtId="2" fontId="5" fillId="3" borderId="2" xfId="0" applyNumberFormat="1" applyFont="1" applyFill="1" applyBorder="1" applyAlignment="1" applyProtection="1">
      <alignment vertical="center"/>
    </xf>
    <xf numFmtId="0" fontId="11" fillId="2" borderId="24" xfId="0" applyFont="1" applyFill="1" applyBorder="1" applyAlignment="1" applyProtection="1">
      <alignment horizontal="center" vertical="center" wrapText="1"/>
    </xf>
    <xf numFmtId="0" fontId="0" fillId="0" borderId="14" xfId="0" applyBorder="1" applyAlignment="1" applyProtection="1">
      <alignment horizontal="center" vertical="center" wrapText="1"/>
      <protection locked="0"/>
    </xf>
    <xf numFmtId="167" fontId="11" fillId="2" borderId="0" xfId="0" applyNumberFormat="1" applyFont="1" applyFill="1" applyBorder="1" applyAlignment="1" applyProtection="1">
      <alignment horizontal="center" vertical="center"/>
    </xf>
    <xf numFmtId="168" fontId="11" fillId="2" borderId="0" xfId="0" applyNumberFormat="1" applyFont="1" applyFill="1" applyBorder="1" applyAlignment="1" applyProtection="1">
      <alignment horizontal="center" vertical="center"/>
    </xf>
    <xf numFmtId="0" fontId="23" fillId="2" borderId="32" xfId="0" applyFont="1" applyFill="1" applyBorder="1" applyAlignment="1" applyProtection="1">
      <alignment vertical="center"/>
    </xf>
    <xf numFmtId="0" fontId="6" fillId="2" borderId="0" xfId="0" applyFont="1" applyFill="1" applyBorder="1" applyAlignment="1" applyProtection="1">
      <alignment horizontal="left" vertical="center" wrapText="1"/>
    </xf>
    <xf numFmtId="0" fontId="27" fillId="2" borderId="0" xfId="0" applyFont="1" applyFill="1" applyBorder="1" applyAlignment="1" applyProtection="1">
      <alignment horizontal="left" vertical="center" wrapText="1"/>
    </xf>
    <xf numFmtId="0" fontId="0" fillId="0" borderId="31" xfId="0" applyFont="1" applyFill="1" applyBorder="1" applyAlignment="1" applyProtection="1">
      <alignment horizontal="left" vertical="center" wrapText="1"/>
      <protection locked="0"/>
    </xf>
    <xf numFmtId="0" fontId="23" fillId="2" borderId="35" xfId="0" applyFont="1" applyFill="1" applyBorder="1" applyAlignment="1" applyProtection="1">
      <alignment vertical="center"/>
    </xf>
    <xf numFmtId="0" fontId="11" fillId="2" borderId="27" xfId="0" applyFont="1" applyFill="1" applyBorder="1" applyAlignment="1" applyProtection="1">
      <alignment horizontal="center" vertical="center" wrapText="1"/>
    </xf>
    <xf numFmtId="2" fontId="35" fillId="2" borderId="3" xfId="0" applyNumberFormat="1" applyFont="1" applyFill="1" applyBorder="1" applyAlignment="1" applyProtection="1">
      <alignment horizontal="center" vertical="center" wrapText="1"/>
    </xf>
    <xf numFmtId="165" fontId="26" fillId="2" borderId="0" xfId="0" applyNumberFormat="1" applyFont="1" applyFill="1" applyBorder="1" applyAlignment="1" applyProtection="1">
      <alignment vertical="center"/>
    </xf>
    <xf numFmtId="168" fontId="11" fillId="2" borderId="61" xfId="0" applyNumberFormat="1" applyFont="1" applyFill="1" applyBorder="1" applyAlignment="1" applyProtection="1">
      <alignment horizontal="center" vertical="center"/>
    </xf>
    <xf numFmtId="166" fontId="6" fillId="2" borderId="24" xfId="1" applyNumberFormat="1" applyFont="1" applyFill="1" applyBorder="1" applyAlignment="1" applyProtection="1">
      <alignment horizontal="center" vertical="center" wrapText="1"/>
    </xf>
    <xf numFmtId="1" fontId="6" fillId="3" borderId="24" xfId="0" applyNumberFormat="1" applyFont="1" applyFill="1" applyBorder="1" applyAlignment="1" applyProtection="1">
      <alignment horizontal="center" vertical="center" wrapText="1"/>
      <protection locked="0"/>
    </xf>
    <xf numFmtId="0" fontId="7" fillId="2" borderId="0" xfId="0" applyFont="1" applyFill="1" applyBorder="1" applyAlignment="1" applyProtection="1">
      <alignment vertical="top"/>
    </xf>
    <xf numFmtId="2" fontId="38" fillId="2" borderId="0" xfId="0" applyNumberFormat="1" applyFont="1" applyFill="1" applyBorder="1" applyAlignment="1" applyProtection="1">
      <alignment vertical="center"/>
    </xf>
    <xf numFmtId="0" fontId="31" fillId="2" borderId="0" xfId="0" applyFont="1" applyFill="1" applyBorder="1" applyAlignment="1" applyProtection="1">
      <alignment horizontal="left" vertical="center" wrapText="1"/>
    </xf>
    <xf numFmtId="0" fontId="31" fillId="2" borderId="24" xfId="0" applyFont="1" applyFill="1" applyBorder="1" applyAlignment="1" applyProtection="1">
      <alignment horizontal="center" vertical="center"/>
    </xf>
    <xf numFmtId="0" fontId="31" fillId="2" borderId="24" xfId="0" applyFont="1" applyFill="1" applyBorder="1" applyAlignment="1" applyProtection="1">
      <alignment vertical="center"/>
    </xf>
    <xf numFmtId="0" fontId="39" fillId="2" borderId="24" xfId="0" applyFont="1" applyFill="1" applyBorder="1" applyAlignment="1" applyProtection="1">
      <alignment horizontal="center" vertical="center" wrapText="1"/>
    </xf>
    <xf numFmtId="0" fontId="31" fillId="3" borderId="0" xfId="0" applyFont="1" applyFill="1" applyBorder="1" applyAlignment="1" applyProtection="1">
      <alignment horizontal="center" vertical="center"/>
      <protection locked="0"/>
    </xf>
    <xf numFmtId="0" fontId="11" fillId="2" borderId="24" xfId="0" applyFont="1" applyFill="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4" fillId="2" borderId="0" xfId="0" applyFont="1" applyFill="1" applyBorder="1" applyAlignment="1" applyProtection="1">
      <alignment horizontal="left" vertical="center" wrapText="1"/>
    </xf>
    <xf numFmtId="0" fontId="15" fillId="0" borderId="36" xfId="0" applyFont="1" applyBorder="1" applyAlignment="1" applyProtection="1">
      <alignment vertical="center"/>
    </xf>
    <xf numFmtId="0" fontId="15" fillId="0" borderId="36" xfId="0" applyFont="1" applyBorder="1" applyAlignment="1" applyProtection="1">
      <alignment horizontal="center" vertical="center"/>
    </xf>
    <xf numFmtId="1" fontId="48" fillId="2" borderId="24" xfId="0" applyNumberFormat="1" applyFont="1" applyFill="1" applyBorder="1" applyAlignment="1" applyProtection="1">
      <alignment horizontal="center" vertical="center" wrapText="1"/>
    </xf>
    <xf numFmtId="0" fontId="11" fillId="2" borderId="35" xfId="0" applyFont="1" applyFill="1" applyBorder="1" applyAlignment="1" applyProtection="1">
      <alignment horizontal="center" vertical="center" wrapText="1"/>
    </xf>
    <xf numFmtId="0" fontId="6" fillId="2" borderId="24" xfId="0" applyFont="1" applyFill="1" applyBorder="1" applyAlignment="1" applyProtection="1">
      <alignment horizontal="center" vertical="center"/>
    </xf>
    <xf numFmtId="169" fontId="23" fillId="2" borderId="0" xfId="0" applyNumberFormat="1" applyFont="1" applyFill="1" applyBorder="1" applyAlignment="1" applyProtection="1">
      <alignment vertical="center"/>
    </xf>
    <xf numFmtId="0" fontId="0" fillId="0" borderId="16" xfId="0" applyBorder="1"/>
    <xf numFmtId="0" fontId="31" fillId="2" borderId="63" xfId="0" applyFont="1" applyFill="1" applyBorder="1" applyAlignment="1" applyProtection="1">
      <alignment horizontal="left" vertical="center"/>
    </xf>
    <xf numFmtId="0" fontId="31" fillId="2" borderId="64" xfId="0" applyFont="1" applyFill="1" applyBorder="1" applyAlignment="1" applyProtection="1">
      <alignment horizontal="left" vertical="center"/>
    </xf>
    <xf numFmtId="0" fontId="31" fillId="2" borderId="65" xfId="0" applyFont="1" applyFill="1" applyBorder="1" applyAlignment="1" applyProtection="1">
      <alignment horizontal="left" vertical="center"/>
    </xf>
    <xf numFmtId="0" fontId="5" fillId="3" borderId="28" xfId="0" applyFont="1" applyFill="1" applyBorder="1" applyAlignment="1" applyProtection="1">
      <alignment vertical="top"/>
      <protection locked="0"/>
    </xf>
    <xf numFmtId="0" fontId="0" fillId="3" borderId="29" xfId="0" applyFill="1" applyBorder="1" applyAlignment="1" applyProtection="1">
      <alignment vertical="top"/>
      <protection locked="0"/>
    </xf>
    <xf numFmtId="0" fontId="0" fillId="3" borderId="30" xfId="0" applyFill="1" applyBorder="1" applyAlignment="1" applyProtection="1">
      <alignment vertical="top"/>
      <protection locked="0"/>
    </xf>
    <xf numFmtId="0" fontId="11" fillId="2" borderId="21" xfId="0" applyFont="1" applyFill="1" applyBorder="1" applyAlignment="1" applyProtection="1">
      <alignment horizontal="center" vertical="center" wrapText="1"/>
    </xf>
    <xf numFmtId="0" fontId="11" fillId="2" borderId="22" xfId="0" applyFont="1" applyFill="1" applyBorder="1" applyAlignment="1" applyProtection="1">
      <alignment horizontal="center" vertical="center" wrapText="1"/>
    </xf>
    <xf numFmtId="0" fontId="11" fillId="2" borderId="23" xfId="0" applyFont="1" applyFill="1" applyBorder="1" applyAlignment="1" applyProtection="1">
      <alignment horizontal="center" vertical="center" wrapText="1"/>
    </xf>
    <xf numFmtId="0" fontId="11" fillId="2" borderId="24" xfId="0" applyFont="1" applyFill="1" applyBorder="1" applyAlignment="1" applyProtection="1">
      <alignment horizontal="center" vertical="center"/>
    </xf>
    <xf numFmtId="0" fontId="23" fillId="0" borderId="24" xfId="0" applyFont="1" applyBorder="1" applyAlignment="1">
      <alignment horizontal="center" vertical="center"/>
    </xf>
    <xf numFmtId="0" fontId="8" fillId="0" borderId="6" xfId="0" applyFont="1" applyBorder="1" applyAlignment="1" applyProtection="1">
      <alignment horizontal="left" vertical="center" wrapText="1" indent="1"/>
      <protection locked="0"/>
    </xf>
    <xf numFmtId="0" fontId="0" fillId="0" borderId="7" xfId="0" applyBorder="1" applyAlignment="1" applyProtection="1">
      <alignment horizontal="left" vertical="center" wrapText="1" indent="1"/>
      <protection locked="0"/>
    </xf>
    <xf numFmtId="0" fontId="0" fillId="0" borderId="39" xfId="0" applyBorder="1" applyAlignment="1" applyProtection="1">
      <alignment horizontal="left" vertical="center" wrapText="1" indent="1"/>
      <protection locked="0"/>
    </xf>
    <xf numFmtId="0" fontId="0" fillId="0" borderId="6" xfId="0" applyBorder="1" applyAlignment="1" applyProtection="1">
      <alignment horizontal="left" vertical="center" wrapText="1" indent="1"/>
      <protection locked="0"/>
    </xf>
    <xf numFmtId="0" fontId="6" fillId="2" borderId="0" xfId="0" applyFont="1" applyFill="1" applyBorder="1" applyAlignment="1" applyProtection="1">
      <alignment horizontal="left" vertical="center" wrapText="1"/>
    </xf>
    <xf numFmtId="0" fontId="11" fillId="2" borderId="31" xfId="0" applyFont="1" applyFill="1" applyBorder="1" applyAlignment="1" applyProtection="1">
      <alignment horizontal="center" vertical="center"/>
    </xf>
    <xf numFmtId="0" fontId="11" fillId="2" borderId="32" xfId="0" applyFont="1" applyFill="1" applyBorder="1" applyAlignment="1" applyProtection="1">
      <alignment horizontal="center" vertical="center"/>
    </xf>
    <xf numFmtId="0" fontId="11" fillId="2" borderId="31" xfId="0" applyFont="1" applyFill="1" applyBorder="1" applyAlignment="1" applyProtection="1">
      <alignment horizontal="center" vertical="center" wrapText="1"/>
    </xf>
    <xf numFmtId="0" fontId="11" fillId="2" borderId="35" xfId="0" applyFont="1" applyFill="1" applyBorder="1" applyAlignment="1" applyProtection="1">
      <alignment horizontal="center" vertical="center" wrapText="1"/>
    </xf>
    <xf numFmtId="170" fontId="0" fillId="0" borderId="41" xfId="0" applyNumberFormat="1"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27" fillId="2" borderId="0" xfId="0" applyFont="1" applyFill="1" applyBorder="1" applyAlignment="1" applyProtection="1">
      <alignment horizontal="left" vertical="center" wrapText="1"/>
    </xf>
    <xf numFmtId="0" fontId="0" fillId="0" borderId="44" xfId="0" applyFill="1" applyBorder="1" applyAlignment="1" applyProtection="1">
      <alignment horizontal="left" vertical="top" indent="1"/>
      <protection locked="0"/>
    </xf>
    <xf numFmtId="0" fontId="0" fillId="0" borderId="9" xfId="0" applyFill="1" applyBorder="1" applyAlignment="1" applyProtection="1">
      <alignment horizontal="left" vertical="top" indent="1"/>
      <protection locked="0"/>
    </xf>
    <xf numFmtId="0" fontId="0" fillId="0" borderId="45" xfId="0" applyFill="1" applyBorder="1" applyAlignment="1" applyProtection="1">
      <alignment horizontal="left" vertical="top" indent="1"/>
      <protection locked="0"/>
    </xf>
    <xf numFmtId="0" fontId="0" fillId="0" borderId="46" xfId="0" applyFill="1" applyBorder="1" applyAlignment="1" applyProtection="1">
      <alignment horizontal="left" vertical="top" indent="1"/>
      <protection locked="0"/>
    </xf>
    <xf numFmtId="0" fontId="0" fillId="0" borderId="0" xfId="0" applyFill="1" applyBorder="1" applyAlignment="1" applyProtection="1">
      <alignment horizontal="left" vertical="top" indent="1"/>
      <protection locked="0"/>
    </xf>
    <xf numFmtId="0" fontId="0" fillId="0" borderId="47" xfId="0" applyFill="1" applyBorder="1" applyAlignment="1" applyProtection="1">
      <alignment horizontal="left" vertical="top" indent="1"/>
      <protection locked="0"/>
    </xf>
    <xf numFmtId="0" fontId="0" fillId="0" borderId="46" xfId="0" applyBorder="1" applyAlignment="1" applyProtection="1">
      <alignment horizontal="left" vertical="top" indent="1"/>
      <protection locked="0"/>
    </xf>
    <xf numFmtId="0" fontId="0" fillId="0" borderId="0" xfId="0" applyBorder="1" applyAlignment="1" applyProtection="1">
      <alignment horizontal="left" vertical="top" indent="1"/>
      <protection locked="0"/>
    </xf>
    <xf numFmtId="0" fontId="0" fillId="0" borderId="47" xfId="0" applyBorder="1" applyAlignment="1" applyProtection="1">
      <alignment horizontal="left" vertical="top" indent="1"/>
      <protection locked="0"/>
    </xf>
    <xf numFmtId="0" fontId="0" fillId="0" borderId="48" xfId="0" applyBorder="1" applyAlignment="1" applyProtection="1">
      <alignment horizontal="left" vertical="top" indent="1"/>
      <protection locked="0"/>
    </xf>
    <xf numFmtId="0" fontId="0" fillId="0" borderId="14" xfId="0" applyBorder="1" applyAlignment="1" applyProtection="1">
      <alignment horizontal="left" vertical="top" indent="1"/>
      <protection locked="0"/>
    </xf>
    <xf numFmtId="0" fontId="0" fillId="0" borderId="49" xfId="0" applyBorder="1" applyAlignment="1" applyProtection="1">
      <alignment horizontal="left" vertical="top" indent="1"/>
      <protection locked="0"/>
    </xf>
    <xf numFmtId="0" fontId="11" fillId="2" borderId="58" xfId="0" applyFont="1" applyFill="1" applyBorder="1" applyAlignment="1" applyProtection="1">
      <alignment horizontal="center" vertical="center" wrapText="1"/>
    </xf>
    <xf numFmtId="0" fontId="11" fillId="2" borderId="59" xfId="0" applyFont="1" applyFill="1" applyBorder="1" applyAlignment="1" applyProtection="1">
      <alignment horizontal="center" vertical="center" wrapText="1"/>
    </xf>
    <xf numFmtId="0" fontId="11" fillId="2" borderId="60" xfId="0" applyFont="1" applyFill="1" applyBorder="1" applyAlignment="1" applyProtection="1">
      <alignment horizontal="center" vertical="center" wrapText="1"/>
    </xf>
    <xf numFmtId="0" fontId="11" fillId="2" borderId="24" xfId="0" applyFont="1" applyFill="1" applyBorder="1" applyAlignment="1" applyProtection="1">
      <alignment horizontal="center" vertical="center" wrapText="1"/>
    </xf>
    <xf numFmtId="0" fontId="19" fillId="0" borderId="1" xfId="0" applyFont="1" applyBorder="1" applyAlignment="1" applyProtection="1">
      <alignment horizontal="center" vertical="center" wrapText="1"/>
    </xf>
    <xf numFmtId="0" fontId="19" fillId="0" borderId="2" xfId="0" applyFont="1" applyBorder="1" applyAlignment="1" applyProtection="1">
      <alignment horizontal="center" vertical="center" wrapText="1"/>
    </xf>
    <xf numFmtId="0" fontId="20" fillId="0" borderId="2" xfId="0" applyFont="1" applyBorder="1" applyAlignment="1" applyProtection="1">
      <alignment vertical="center" wrapText="1"/>
    </xf>
    <xf numFmtId="0" fontId="20" fillId="0" borderId="3" xfId="0" applyFont="1" applyBorder="1" applyAlignment="1" applyProtection="1">
      <alignment vertical="center" wrapText="1"/>
    </xf>
    <xf numFmtId="164" fontId="8" fillId="0" borderId="17" xfId="0" applyNumberFormat="1" applyFont="1" applyBorder="1" applyAlignment="1" applyProtection="1">
      <alignment horizontal="left" vertical="center" wrapText="1" indent="1"/>
      <protection locked="0"/>
    </xf>
    <xf numFmtId="164" fontId="8" fillId="0" borderId="18" xfId="0" applyNumberFormat="1" applyFont="1" applyBorder="1" applyAlignment="1" applyProtection="1">
      <alignment horizontal="left" vertical="center" wrapText="1" indent="1"/>
      <protection locked="0"/>
    </xf>
    <xf numFmtId="0" fontId="8" fillId="0" borderId="33" xfId="0" applyFont="1" applyBorder="1" applyAlignment="1" applyProtection="1">
      <alignment horizontal="left" vertical="center" wrapText="1" indent="1"/>
      <protection locked="0"/>
    </xf>
    <xf numFmtId="170" fontId="0" fillId="0" borderId="17" xfId="0" applyNumberFormat="1" applyBorder="1" applyAlignment="1" applyProtection="1">
      <alignment horizontal="left" vertical="center" wrapText="1"/>
      <protection locked="0"/>
    </xf>
    <xf numFmtId="170" fontId="0" fillId="0" borderId="18" xfId="0" applyNumberFormat="1" applyBorder="1" applyAlignment="1" applyProtection="1">
      <alignment horizontal="left" vertical="center" wrapText="1"/>
      <protection locked="0"/>
    </xf>
    <xf numFmtId="170" fontId="0" fillId="0" borderId="34" xfId="0" applyNumberFormat="1" applyBorder="1" applyAlignment="1" applyProtection="1">
      <alignment horizontal="left" vertical="center" wrapText="1"/>
      <protection locked="0"/>
    </xf>
    <xf numFmtId="0" fontId="22" fillId="0" borderId="14" xfId="0" applyFont="1" applyBorder="1" applyAlignment="1" applyProtection="1">
      <alignment vertical="center" wrapText="1"/>
    </xf>
    <xf numFmtId="0" fontId="0" fillId="0" borderId="14" xfId="0" applyBorder="1" applyAlignment="1">
      <alignment vertical="center" wrapText="1"/>
    </xf>
    <xf numFmtId="0" fontId="4" fillId="2" borderId="0" xfId="0" applyFont="1" applyFill="1" applyBorder="1" applyAlignment="1" applyProtection="1">
      <alignment horizontal="left" vertical="center" wrapText="1"/>
    </xf>
    <xf numFmtId="0" fontId="0" fillId="0" borderId="0" xfId="0" applyAlignment="1">
      <alignment horizontal="left" vertical="center" wrapText="1"/>
    </xf>
    <xf numFmtId="0" fontId="32" fillId="3" borderId="25" xfId="0" applyFont="1" applyFill="1" applyBorder="1" applyAlignment="1" applyProtection="1">
      <alignment vertical="center"/>
    </xf>
    <xf numFmtId="0" fontId="29" fillId="3" borderId="26" xfId="0" applyFont="1" applyFill="1" applyBorder="1" applyAlignment="1">
      <alignment vertical="center"/>
    </xf>
    <xf numFmtId="0" fontId="29" fillId="3" borderId="27" xfId="0" applyFont="1" applyFill="1" applyBorder="1" applyAlignment="1">
      <alignment vertical="center"/>
    </xf>
    <xf numFmtId="0" fontId="27" fillId="2" borderId="0" xfId="0" applyFont="1" applyFill="1" applyBorder="1" applyAlignment="1" applyProtection="1">
      <alignment horizontal="left" vertical="center"/>
    </xf>
    <xf numFmtId="170" fontId="0" fillId="0" borderId="19" xfId="0" applyNumberFormat="1" applyBorder="1" applyAlignment="1" applyProtection="1">
      <alignment horizontal="left" vertical="center" wrapText="1"/>
      <protection locked="0"/>
    </xf>
    <xf numFmtId="49" fontId="8" fillId="2" borderId="55" xfId="0" applyNumberFormat="1" applyFont="1" applyFill="1" applyBorder="1" applyAlignment="1" applyProtection="1">
      <alignment horizontal="center" vertical="center" wrapText="1"/>
    </xf>
    <xf numFmtId="49" fontId="8" fillId="2" borderId="56" xfId="0" applyNumberFormat="1" applyFont="1" applyFill="1" applyBorder="1" applyAlignment="1" applyProtection="1">
      <alignment horizontal="center" vertical="center" wrapText="1"/>
    </xf>
    <xf numFmtId="49" fontId="8" fillId="2" borderId="57" xfId="0" applyNumberFormat="1" applyFont="1" applyFill="1" applyBorder="1" applyAlignment="1" applyProtection="1">
      <alignment horizontal="center" vertical="center" wrapText="1"/>
    </xf>
    <xf numFmtId="0" fontId="38" fillId="2" borderId="62" xfId="0" applyFont="1" applyFill="1" applyBorder="1" applyAlignment="1" applyProtection="1">
      <alignment horizontal="left" vertical="center" wrapText="1"/>
    </xf>
    <xf numFmtId="0" fontId="38" fillId="2" borderId="62" xfId="0" applyFont="1" applyFill="1" applyBorder="1" applyAlignment="1" applyProtection="1">
      <alignment horizontal="left" vertical="center"/>
    </xf>
    <xf numFmtId="0" fontId="31" fillId="2" borderId="0" xfId="0" applyFont="1" applyFill="1" applyBorder="1" applyAlignment="1" applyProtection="1">
      <alignment horizontal="left" vertical="center" wrapText="1"/>
    </xf>
    <xf numFmtId="165" fontId="8" fillId="2" borderId="35" xfId="0" applyNumberFormat="1" applyFont="1" applyFill="1" applyBorder="1" applyAlignment="1" applyProtection="1">
      <alignment horizontal="center" vertical="center"/>
    </xf>
  </cellXfs>
  <cellStyles count="3">
    <cellStyle name="Milliers" xfId="1" builtinId="3"/>
    <cellStyle name="Normal" xfId="0" builtinId="0"/>
    <cellStyle name="Pourcentage" xfId="2" builtinId="5"/>
  </cellStyles>
  <dxfs count="47">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rgb="FF9C0006"/>
      </font>
      <fill>
        <patternFill>
          <bgColor rgb="FFFFC7CE"/>
        </patternFill>
      </fill>
    </dxf>
    <dxf>
      <font>
        <color rgb="FF9C0006"/>
      </font>
      <fill>
        <patternFill>
          <bgColor rgb="FFFFC7CE"/>
        </patternFill>
      </fill>
    </dxf>
    <dxf>
      <font>
        <color rgb="FFFF0000"/>
      </font>
      <fill>
        <patternFill>
          <bgColor rgb="FFFF0000"/>
        </patternFill>
      </fill>
    </dxf>
    <dxf>
      <font>
        <b/>
        <i val="0"/>
        <color rgb="FFFF0000"/>
      </font>
    </dxf>
    <dxf>
      <font>
        <color rgb="FF9C0006"/>
      </font>
      <fill>
        <patternFill>
          <bgColor rgb="FFFFC7CE"/>
        </patternFill>
      </fill>
    </dxf>
    <dxf>
      <font>
        <color rgb="FFFF0000"/>
      </font>
      <fill>
        <patternFill>
          <bgColor rgb="FFFF00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b/>
        <i val="0"/>
        <color rgb="FF9C0006"/>
      </font>
      <fill>
        <patternFill>
          <bgColor rgb="FFFFC7CE"/>
        </patternFill>
      </fill>
    </dxf>
    <dxf>
      <font>
        <color rgb="FF9C0006"/>
      </font>
      <fill>
        <patternFill>
          <bgColor rgb="FFFFC7CE"/>
        </patternFill>
      </fill>
    </dxf>
    <dxf>
      <font>
        <b/>
        <i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dxf>
    <dxf>
      <font>
        <color rgb="FF00B05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A9FDC9"/>
      <color rgb="FFCEFEDD"/>
      <color rgb="FFCCFF99"/>
      <color rgb="FFCCFFCC"/>
      <color rgb="FF99FF99"/>
      <color rgb="FF99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1"/>
          <c:tx>
            <c:strRef>
              <c:f>'Respect de la VLEP 8h'!$BG$42</c:f>
              <c:strCache>
                <c:ptCount val="1"/>
                <c:pt idx="0">
                  <c:v>Niveaux d'exposition cumulés</c:v>
                </c:pt>
              </c:strCache>
            </c:strRef>
          </c:tx>
          <c:spPr>
            <a:ln w="28575">
              <a:noFill/>
            </a:ln>
          </c:spPr>
          <c:cat>
            <c:multiLvlStrRef>
              <c:f>'Respect de la VLEP 8h'!$BE$43:$BG$54</c:f>
              <c:multiLvlStrCache>
                <c:ptCount val="12"/>
                <c:lvl>
                  <c:pt idx="0">
                    <c:v>0,00</c:v>
                  </c:pt>
                  <c:pt idx="1">
                    <c:v>0,00</c:v>
                  </c:pt>
                  <c:pt idx="2">
                    <c:v>0,00</c:v>
                  </c:pt>
                  <c:pt idx="3">
                    <c:v>0,00</c:v>
                  </c:pt>
                  <c:pt idx="4">
                    <c:v>0,00</c:v>
                  </c:pt>
                  <c:pt idx="5">
                    <c:v>0,00</c:v>
                  </c:pt>
                  <c:pt idx="6">
                    <c:v>0,00</c:v>
                  </c:pt>
                  <c:pt idx="7">
                    <c:v>0,00</c:v>
                  </c:pt>
                  <c:pt idx="8">
                    <c:v>0,00</c:v>
                  </c:pt>
                  <c:pt idx="9">
                    <c:v>0,00</c:v>
                  </c:pt>
                  <c:pt idx="10">
                    <c:v>0,00</c:v>
                  </c:pt>
                  <c:pt idx="11">
                    <c:v>0,00</c:v>
                  </c:pt>
                </c:lvl>
                <c:lvl>
                  <c:pt idx="0">
                    <c:v>1</c:v>
                  </c:pt>
                  <c:pt idx="1">
                    <c:v>2</c:v>
                  </c:pt>
                  <c:pt idx="2">
                    <c:v>3</c:v>
                  </c:pt>
                  <c:pt idx="3">
                    <c:v>4</c:v>
                  </c:pt>
                  <c:pt idx="4">
                    <c:v>5</c:v>
                  </c:pt>
                  <c:pt idx="5">
                    <c:v>6</c:v>
                  </c:pt>
                  <c:pt idx="6">
                    <c:v>7</c:v>
                  </c:pt>
                  <c:pt idx="7">
                    <c:v>8</c:v>
                  </c:pt>
                  <c:pt idx="8">
                    <c:v>9</c:v>
                  </c:pt>
                  <c:pt idx="9">
                    <c:v>10</c:v>
                  </c:pt>
                  <c:pt idx="10">
                    <c:v>11</c:v>
                  </c:pt>
                  <c:pt idx="11">
                    <c:v>12</c:v>
                  </c:pt>
                </c:lvl>
              </c:multiLvlStrCache>
            </c:multiLvlStrRef>
          </c:cat>
          <c:val>
            <c:numRef>
              <c:f>'Respect de la VLEP 8h'!$BG$43:$BG$54</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axId val="132948736"/>
        <c:axId val="132950272"/>
      </c:areaChart>
      <c:lineChart>
        <c:grouping val="standard"/>
        <c:varyColors val="0"/>
        <c:ser>
          <c:idx val="1"/>
          <c:order val="0"/>
          <c:tx>
            <c:strRef>
              <c:f>'Respect de la VLEP 8h'!$BI$42</c:f>
              <c:strCache>
                <c:ptCount val="1"/>
                <c:pt idx="0">
                  <c:v>VLEP 8h</c:v>
                </c:pt>
              </c:strCache>
            </c:strRef>
          </c:tx>
          <c:spPr>
            <a:ln>
              <a:solidFill>
                <a:srgbClr val="FF0000"/>
              </a:solidFill>
            </a:ln>
          </c:spPr>
          <c:marker>
            <c:symbol val="none"/>
          </c:marker>
          <c:cat>
            <c:multiLvlStrRef>
              <c:f>'Respect de la VLEP 8h'!$BE$43:$BG$54</c:f>
              <c:multiLvlStrCache>
                <c:ptCount val="12"/>
                <c:lvl>
                  <c:pt idx="0">
                    <c:v>0,00</c:v>
                  </c:pt>
                  <c:pt idx="1">
                    <c:v>0,00</c:v>
                  </c:pt>
                  <c:pt idx="2">
                    <c:v>0,00</c:v>
                  </c:pt>
                  <c:pt idx="3">
                    <c:v>0,00</c:v>
                  </c:pt>
                  <c:pt idx="4">
                    <c:v>0,00</c:v>
                  </c:pt>
                  <c:pt idx="5">
                    <c:v>0,00</c:v>
                  </c:pt>
                  <c:pt idx="6">
                    <c:v>0,00</c:v>
                  </c:pt>
                  <c:pt idx="7">
                    <c:v>0,00</c:v>
                  </c:pt>
                  <c:pt idx="8">
                    <c:v>0,00</c:v>
                  </c:pt>
                  <c:pt idx="9">
                    <c:v>0,00</c:v>
                  </c:pt>
                  <c:pt idx="10">
                    <c:v>0,00</c:v>
                  </c:pt>
                  <c:pt idx="11">
                    <c:v>0,00</c:v>
                  </c:pt>
                </c:lvl>
                <c:lvl>
                  <c:pt idx="0">
                    <c:v>1</c:v>
                  </c:pt>
                  <c:pt idx="1">
                    <c:v>2</c:v>
                  </c:pt>
                  <c:pt idx="2">
                    <c:v>3</c:v>
                  </c:pt>
                  <c:pt idx="3">
                    <c:v>4</c:v>
                  </c:pt>
                  <c:pt idx="4">
                    <c:v>5</c:v>
                  </c:pt>
                  <c:pt idx="5">
                    <c:v>6</c:v>
                  </c:pt>
                  <c:pt idx="6">
                    <c:v>7</c:v>
                  </c:pt>
                  <c:pt idx="7">
                    <c:v>8</c:v>
                  </c:pt>
                  <c:pt idx="8">
                    <c:v>9</c:v>
                  </c:pt>
                  <c:pt idx="9">
                    <c:v>10</c:v>
                  </c:pt>
                  <c:pt idx="10">
                    <c:v>11</c:v>
                  </c:pt>
                  <c:pt idx="11">
                    <c:v>12</c:v>
                  </c:pt>
                </c:lvl>
              </c:multiLvlStrCache>
            </c:multiLvlStrRef>
          </c:cat>
          <c:val>
            <c:numRef>
              <c:f>'Respect de la VLEP 8h'!$BI$43:$BI$54</c:f>
              <c:numCache>
                <c:formatCode>0.00</c:formatCode>
                <c:ptCount val="12"/>
                <c:pt idx="0">
                  <c:v>10</c:v>
                </c:pt>
                <c:pt idx="1">
                  <c:v>10</c:v>
                </c:pt>
                <c:pt idx="2">
                  <c:v>10</c:v>
                </c:pt>
                <c:pt idx="3">
                  <c:v>10</c:v>
                </c:pt>
                <c:pt idx="4">
                  <c:v>10</c:v>
                </c:pt>
                <c:pt idx="5">
                  <c:v>10</c:v>
                </c:pt>
                <c:pt idx="6">
                  <c:v>10</c:v>
                </c:pt>
                <c:pt idx="7">
                  <c:v>10</c:v>
                </c:pt>
                <c:pt idx="8">
                  <c:v>10</c:v>
                </c:pt>
                <c:pt idx="9">
                  <c:v>10</c:v>
                </c:pt>
                <c:pt idx="10">
                  <c:v>10</c:v>
                </c:pt>
                <c:pt idx="11">
                  <c:v>10</c:v>
                </c:pt>
              </c:numCache>
            </c:numRef>
          </c:val>
          <c:smooth val="0"/>
        </c:ser>
        <c:dLbls>
          <c:showLegendKey val="0"/>
          <c:showVal val="0"/>
          <c:showCatName val="0"/>
          <c:showSerName val="0"/>
          <c:showPercent val="0"/>
          <c:showBubbleSize val="0"/>
        </c:dLbls>
        <c:marker val="1"/>
        <c:smooth val="0"/>
        <c:axId val="132948736"/>
        <c:axId val="132950272"/>
      </c:lineChart>
      <c:catAx>
        <c:axId val="132948736"/>
        <c:scaling>
          <c:orientation val="minMax"/>
        </c:scaling>
        <c:delete val="0"/>
        <c:axPos val="b"/>
        <c:majorTickMark val="out"/>
        <c:minorTickMark val="none"/>
        <c:tickLblPos val="nextTo"/>
        <c:txPr>
          <a:bodyPr/>
          <a:lstStyle/>
          <a:p>
            <a:pPr>
              <a:defRPr sz="1000"/>
            </a:pPr>
            <a:endParaRPr lang="fr-FR"/>
          </a:p>
        </c:txPr>
        <c:crossAx val="132950272"/>
        <c:crosses val="autoZero"/>
        <c:auto val="1"/>
        <c:lblAlgn val="ctr"/>
        <c:lblOffset val="100"/>
        <c:noMultiLvlLbl val="0"/>
      </c:catAx>
      <c:valAx>
        <c:axId val="132950272"/>
        <c:scaling>
          <c:orientation val="minMax"/>
        </c:scaling>
        <c:delete val="0"/>
        <c:axPos val="l"/>
        <c:minorGridlines>
          <c:spPr>
            <a:ln>
              <a:solidFill>
                <a:schemeClr val="bg1">
                  <a:lumMod val="50000"/>
                </a:schemeClr>
              </a:solidFill>
            </a:ln>
          </c:spPr>
        </c:minorGridlines>
        <c:title>
          <c:tx>
            <c:rich>
              <a:bodyPr rot="-5400000" vert="horz"/>
              <a:lstStyle/>
              <a:p>
                <a:pPr>
                  <a:defRPr sz="1000"/>
                </a:pPr>
                <a:r>
                  <a:rPr lang="en-US" sz="1000"/>
                  <a:t>Empoussièrement en f/l</a:t>
                </a:r>
              </a:p>
            </c:rich>
          </c:tx>
          <c:layout>
            <c:manualLayout>
              <c:xMode val="edge"/>
              <c:yMode val="edge"/>
              <c:x val="1.0707384018258766E-2"/>
              <c:y val="0.18146733235632612"/>
            </c:manualLayout>
          </c:layout>
          <c:overlay val="0"/>
        </c:title>
        <c:numFmt formatCode="0" sourceLinked="0"/>
        <c:majorTickMark val="out"/>
        <c:minorTickMark val="none"/>
        <c:tickLblPos val="nextTo"/>
        <c:spPr>
          <a:ln w="6350">
            <a:prstDash val="sysDot"/>
          </a:ln>
        </c:spPr>
        <c:txPr>
          <a:bodyPr/>
          <a:lstStyle/>
          <a:p>
            <a:pPr>
              <a:defRPr sz="1000"/>
            </a:pPr>
            <a:endParaRPr lang="fr-FR"/>
          </a:p>
        </c:txPr>
        <c:crossAx val="132948736"/>
        <c:crosses val="autoZero"/>
        <c:crossBetween val="between"/>
        <c:majorUnit val="2"/>
        <c:minorUnit val="1"/>
      </c:valAx>
      <c:spPr>
        <a:noFill/>
      </c:spPr>
    </c:plotArea>
    <c:legend>
      <c:legendPos val="r"/>
      <c:layout/>
      <c:overlay val="0"/>
      <c:txPr>
        <a:bodyPr/>
        <a:lstStyle/>
        <a:p>
          <a:pPr>
            <a:defRPr sz="1000"/>
          </a:pPr>
          <a:endParaRPr lang="fr-FR"/>
        </a:p>
      </c:txPr>
    </c:legend>
    <c:plotVisOnly val="1"/>
    <c:dispBlanksAs val="gap"/>
    <c:showDLblsOverMax val="0"/>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774774948003294E-2"/>
          <c:y val="4.4454533273430914E-2"/>
          <c:w val="0.65943616022356177"/>
          <c:h val="0.85523854563224644"/>
        </c:manualLayout>
      </c:layout>
      <c:areaChart>
        <c:grouping val="standard"/>
        <c:varyColors val="0"/>
        <c:ser>
          <c:idx val="2"/>
          <c:order val="0"/>
          <c:tx>
            <c:strRef>
              <c:f>'Respect de la VLEP 8h'!$BB$42</c:f>
              <c:strCache>
                <c:ptCount val="1"/>
                <c:pt idx="0">
                  <c:v>Durée cumulée en zone</c:v>
                </c:pt>
              </c:strCache>
            </c:strRef>
          </c:tx>
          <c:spPr>
            <a:ln w="28575">
              <a:noFill/>
            </a:ln>
          </c:spPr>
          <c:cat>
            <c:numRef>
              <c:f>'Respect de la VLEP 8h'!$AY$43:$AY$54</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'Respect de la VLEP 8h'!$BB$43:$BB$54</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axId val="136867200"/>
        <c:axId val="136868992"/>
      </c:areaChart>
      <c:lineChart>
        <c:grouping val="standard"/>
        <c:varyColors val="0"/>
        <c:ser>
          <c:idx val="3"/>
          <c:order val="1"/>
          <c:tx>
            <c:strRef>
              <c:f>'Respect de la VLEP 8h'!$BC$42</c:f>
              <c:strCache>
                <c:ptCount val="1"/>
                <c:pt idx="0">
                  <c:v>Durée maximale quotidienne</c:v>
                </c:pt>
              </c:strCache>
            </c:strRef>
          </c:tx>
          <c:spPr>
            <a:ln>
              <a:solidFill>
                <a:srgbClr val="FF0000"/>
              </a:solidFill>
            </a:ln>
          </c:spPr>
          <c:marker>
            <c:symbol val="none"/>
          </c:marker>
          <c:cat>
            <c:numRef>
              <c:f>'Respect de la VLEP 8h'!$AY$43:$AY$54</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'Respect de la VLEP 8h'!$BC$43:$BC$54</c:f>
              <c:numCache>
                <c:formatCode>0.0</c:formatCode>
                <c:ptCount val="12"/>
                <c:pt idx="0">
                  <c:v>6</c:v>
                </c:pt>
                <c:pt idx="1">
                  <c:v>6</c:v>
                </c:pt>
                <c:pt idx="2">
                  <c:v>6</c:v>
                </c:pt>
                <c:pt idx="3">
                  <c:v>6</c:v>
                </c:pt>
                <c:pt idx="4">
                  <c:v>6</c:v>
                </c:pt>
                <c:pt idx="5">
                  <c:v>6</c:v>
                </c:pt>
                <c:pt idx="6">
                  <c:v>6</c:v>
                </c:pt>
                <c:pt idx="7">
                  <c:v>6</c:v>
                </c:pt>
                <c:pt idx="8">
                  <c:v>6</c:v>
                </c:pt>
                <c:pt idx="9">
                  <c:v>6</c:v>
                </c:pt>
                <c:pt idx="10">
                  <c:v>6</c:v>
                </c:pt>
                <c:pt idx="11">
                  <c:v>6</c:v>
                </c:pt>
              </c:numCache>
            </c:numRef>
          </c:val>
          <c:smooth val="0"/>
        </c:ser>
        <c:dLbls>
          <c:showLegendKey val="0"/>
          <c:showVal val="0"/>
          <c:showCatName val="0"/>
          <c:showSerName val="0"/>
          <c:showPercent val="0"/>
          <c:showBubbleSize val="0"/>
        </c:dLbls>
        <c:marker val="1"/>
        <c:smooth val="0"/>
        <c:axId val="136867200"/>
        <c:axId val="136868992"/>
      </c:lineChart>
      <c:catAx>
        <c:axId val="136867200"/>
        <c:scaling>
          <c:orientation val="minMax"/>
        </c:scaling>
        <c:delete val="0"/>
        <c:axPos val="b"/>
        <c:numFmt formatCode="General" sourceLinked="1"/>
        <c:majorTickMark val="out"/>
        <c:minorTickMark val="none"/>
        <c:tickLblPos val="nextTo"/>
        <c:txPr>
          <a:bodyPr/>
          <a:lstStyle/>
          <a:p>
            <a:pPr>
              <a:defRPr sz="1000"/>
            </a:pPr>
            <a:endParaRPr lang="fr-FR"/>
          </a:p>
        </c:txPr>
        <c:crossAx val="136868992"/>
        <c:crossesAt val="0"/>
        <c:auto val="1"/>
        <c:lblAlgn val="ctr"/>
        <c:lblOffset val="100"/>
        <c:noMultiLvlLbl val="0"/>
      </c:catAx>
      <c:valAx>
        <c:axId val="136868992"/>
        <c:scaling>
          <c:orientation val="minMax"/>
        </c:scaling>
        <c:delete val="0"/>
        <c:axPos val="l"/>
        <c:majorGridlines>
          <c:spPr>
            <a:ln>
              <a:solidFill>
                <a:schemeClr val="bg1">
                  <a:lumMod val="50000"/>
                </a:schemeClr>
              </a:solidFill>
            </a:ln>
          </c:spPr>
        </c:majorGridlines>
        <c:minorGridlines>
          <c:spPr>
            <a:ln>
              <a:solidFill>
                <a:schemeClr val="bg1">
                  <a:lumMod val="50000"/>
                </a:schemeClr>
              </a:solidFill>
            </a:ln>
          </c:spPr>
        </c:minorGridlines>
        <c:title>
          <c:tx>
            <c:rich>
              <a:bodyPr rot="-5400000" vert="horz"/>
              <a:lstStyle/>
              <a:p>
                <a:pPr>
                  <a:defRPr sz="1000"/>
                </a:pPr>
                <a:r>
                  <a:rPr lang="en-US" sz="1000"/>
                  <a:t>Temps en heure</a:t>
                </a:r>
              </a:p>
            </c:rich>
          </c:tx>
          <c:layout/>
          <c:overlay val="0"/>
        </c:title>
        <c:numFmt formatCode="0.0" sourceLinked="0"/>
        <c:majorTickMark val="out"/>
        <c:minorTickMark val="out"/>
        <c:tickLblPos val="nextTo"/>
        <c:spPr>
          <a:ln w="6350">
            <a:prstDash val="sysDot"/>
          </a:ln>
        </c:spPr>
        <c:txPr>
          <a:bodyPr/>
          <a:lstStyle/>
          <a:p>
            <a:pPr>
              <a:defRPr sz="1000"/>
            </a:pPr>
            <a:endParaRPr lang="fr-FR"/>
          </a:p>
        </c:txPr>
        <c:crossAx val="136867200"/>
        <c:crosses val="autoZero"/>
        <c:crossBetween val="between"/>
      </c:valAx>
      <c:spPr>
        <a:noFill/>
      </c:spPr>
    </c:plotArea>
    <c:legend>
      <c:legendPos val="r"/>
      <c:layout/>
      <c:overlay val="0"/>
      <c:txPr>
        <a:bodyPr/>
        <a:lstStyle/>
        <a:p>
          <a:pPr>
            <a:defRPr sz="1000"/>
          </a:pPr>
          <a:endParaRPr lang="fr-FR"/>
        </a:p>
      </c:txPr>
    </c:legend>
    <c:plotVisOnly val="1"/>
    <c:dispBlanksAs val="gap"/>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476739131145342E-2"/>
          <c:y val="5.3441751591101351E-2"/>
          <c:w val="0.67747377779521023"/>
          <c:h val="0.82597262608284339"/>
        </c:manualLayout>
      </c:layout>
      <c:barChart>
        <c:barDir val="col"/>
        <c:grouping val="stacked"/>
        <c:varyColors val="0"/>
        <c:ser>
          <c:idx val="1"/>
          <c:order val="0"/>
          <c:tx>
            <c:strRef>
              <c:f>'Respect de la VLEP 8h'!$BM$42</c:f>
              <c:strCache>
                <c:ptCount val="1"/>
                <c:pt idx="0">
                  <c:v>Temps passé en zone par vacation</c:v>
                </c:pt>
              </c:strCache>
            </c:strRef>
          </c:tx>
          <c:spPr>
            <a:pattFill prst="lgConfetti">
              <a:fgClr>
                <a:schemeClr val="bg1">
                  <a:lumMod val="65000"/>
                </a:schemeClr>
              </a:fgClr>
              <a:bgClr>
                <a:schemeClr val="tx1"/>
              </a:bgClr>
            </a:pattFill>
          </c:spPr>
          <c:invertIfNegative val="0"/>
          <c:val>
            <c:numRef>
              <c:f>'Respect de la VLEP 8h'!$BM$43:$BM$54</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0"/>
          <c:order val="2"/>
          <c:tx>
            <c:strRef>
              <c:f>'Respect de la VLEP 8h'!$BN$42</c:f>
              <c:strCache>
                <c:ptCount val="1"/>
                <c:pt idx="0">
                  <c:v>Pauses et phases de récupération</c:v>
                </c:pt>
              </c:strCache>
            </c:strRef>
          </c:tx>
          <c:spPr>
            <a:pattFill prst="dkDnDiag">
              <a:fgClr>
                <a:schemeClr val="tx2"/>
              </a:fgClr>
              <a:bgClr>
                <a:schemeClr val="bg1"/>
              </a:bgClr>
            </a:pattFill>
          </c:spPr>
          <c:invertIfNegative val="0"/>
          <c:val>
            <c:numRef>
              <c:f>'Respect de la VLEP 8h'!$BN$43:$BN$54</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3"/>
          <c:tx>
            <c:strRef>
              <c:f>'Respect de la VLEP 8h'!$BO$42</c:f>
              <c:strCache>
                <c:ptCount val="1"/>
                <c:pt idx="0">
                  <c:v>Temps passés en dehors de la zone</c:v>
                </c:pt>
              </c:strCache>
            </c:strRef>
          </c:tx>
          <c:invertIfNegative val="0"/>
          <c:val>
            <c:numRef>
              <c:f>'Respect de la VLEP 8h'!$BO$43:$BO$54</c:f>
              <c:numCache>
                <c:formatCode>0.00</c:formatCode>
                <c:ptCount val="12"/>
                <c:pt idx="0">
                  <c:v>8.3333333333333329E-2</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150"/>
        <c:overlap val="100"/>
        <c:axId val="136462720"/>
        <c:axId val="136464256"/>
      </c:barChart>
      <c:lineChart>
        <c:grouping val="standard"/>
        <c:varyColors val="0"/>
        <c:ser>
          <c:idx val="2"/>
          <c:order val="1"/>
          <c:tx>
            <c:strRef>
              <c:f>'Respect de la VLEP 8h'!$BP$42</c:f>
              <c:strCache>
                <c:ptCount val="1"/>
                <c:pt idx="0">
                  <c:v>Durée maximale des vacations</c:v>
                </c:pt>
              </c:strCache>
            </c:strRef>
          </c:tx>
          <c:spPr>
            <a:ln>
              <a:solidFill>
                <a:srgbClr val="FF0000"/>
              </a:solidFill>
            </a:ln>
          </c:spPr>
          <c:marker>
            <c:symbol val="none"/>
          </c:marker>
          <c:val>
            <c:numRef>
              <c:f>'Respect de la VLEP 8h'!$BP$43:$BP$54</c:f>
              <c:numCache>
                <c:formatCode>General</c:formatCode>
                <c:ptCount val="12"/>
                <c:pt idx="0">
                  <c:v>2.5</c:v>
                </c:pt>
                <c:pt idx="1">
                  <c:v>2.5</c:v>
                </c:pt>
                <c:pt idx="2">
                  <c:v>2.5</c:v>
                </c:pt>
                <c:pt idx="3">
                  <c:v>2.5</c:v>
                </c:pt>
                <c:pt idx="4">
                  <c:v>2.5</c:v>
                </c:pt>
                <c:pt idx="5">
                  <c:v>2.5</c:v>
                </c:pt>
                <c:pt idx="6">
                  <c:v>2.5</c:v>
                </c:pt>
                <c:pt idx="7">
                  <c:v>2.5</c:v>
                </c:pt>
                <c:pt idx="8">
                  <c:v>2.5</c:v>
                </c:pt>
                <c:pt idx="9">
                  <c:v>2.5</c:v>
                </c:pt>
                <c:pt idx="10">
                  <c:v>2.5</c:v>
                </c:pt>
                <c:pt idx="11">
                  <c:v>2.5</c:v>
                </c:pt>
              </c:numCache>
            </c:numRef>
          </c:val>
          <c:smooth val="0"/>
        </c:ser>
        <c:dLbls>
          <c:showLegendKey val="0"/>
          <c:showVal val="0"/>
          <c:showCatName val="0"/>
          <c:showSerName val="0"/>
          <c:showPercent val="0"/>
          <c:showBubbleSize val="0"/>
        </c:dLbls>
        <c:marker val="1"/>
        <c:smooth val="0"/>
        <c:axId val="136462720"/>
        <c:axId val="136464256"/>
      </c:lineChart>
      <c:catAx>
        <c:axId val="136462720"/>
        <c:scaling>
          <c:orientation val="minMax"/>
        </c:scaling>
        <c:delete val="0"/>
        <c:axPos val="b"/>
        <c:majorTickMark val="out"/>
        <c:minorTickMark val="none"/>
        <c:tickLblPos val="nextTo"/>
        <c:crossAx val="136464256"/>
        <c:crosses val="autoZero"/>
        <c:auto val="1"/>
        <c:lblAlgn val="ctr"/>
        <c:lblOffset val="100"/>
        <c:noMultiLvlLbl val="0"/>
      </c:catAx>
      <c:valAx>
        <c:axId val="136464256"/>
        <c:scaling>
          <c:orientation val="minMax"/>
        </c:scaling>
        <c:delete val="0"/>
        <c:axPos val="l"/>
        <c:majorGridlines/>
        <c:numFmt formatCode="0.0" sourceLinked="0"/>
        <c:majorTickMark val="out"/>
        <c:minorTickMark val="none"/>
        <c:tickLblPos val="nextTo"/>
        <c:crossAx val="136462720"/>
        <c:crosses val="autoZero"/>
        <c:crossBetween val="between"/>
      </c:valAx>
      <c:spPr>
        <a:noFill/>
      </c:spPr>
    </c:plotArea>
    <c:legend>
      <c:legendPos val="r"/>
      <c:layout>
        <c:manualLayout>
          <c:xMode val="edge"/>
          <c:yMode val="edge"/>
          <c:x val="0.74291315702598193"/>
          <c:y val="0.22463319744606391"/>
          <c:w val="0.2471242028743916"/>
          <c:h val="0.56097280393142346"/>
        </c:manualLayout>
      </c:layout>
      <c:overlay val="0"/>
    </c:legend>
    <c:plotVisOnly val="1"/>
    <c:dispBlanksAs val="gap"/>
    <c:showDLblsOverMax val="0"/>
  </c:chart>
  <c:spPr>
    <a:no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lineMarker"/>
        <c:varyColors val="0"/>
        <c:ser>
          <c:idx val="0"/>
          <c:order val="0"/>
          <c:tx>
            <c:strRef>
              <c:f>Feuil1!$C$1</c:f>
              <c:strCache>
                <c:ptCount val="1"/>
                <c:pt idx="0">
                  <c:v>Volume du confinement</c:v>
                </c:pt>
              </c:strCache>
            </c:strRef>
          </c:tx>
          <c:spPr>
            <a:ln w="28575">
              <a:noFill/>
            </a:ln>
          </c:spPr>
          <c:xVal>
            <c:numRef>
              <c:f>Feuil1!$D$2:$D$7</c:f>
              <c:numCache>
                <c:formatCode>General</c:formatCode>
                <c:ptCount val="6"/>
                <c:pt idx="0">
                  <c:v>17</c:v>
                </c:pt>
                <c:pt idx="1">
                  <c:v>15</c:v>
                </c:pt>
                <c:pt idx="2">
                  <c:v>12</c:v>
                </c:pt>
                <c:pt idx="3">
                  <c:v>10</c:v>
                </c:pt>
                <c:pt idx="4">
                  <c:v>9.9</c:v>
                </c:pt>
                <c:pt idx="5">
                  <c:v>9.8000000000000007</c:v>
                </c:pt>
              </c:numCache>
            </c:numRef>
          </c:xVal>
          <c:yVal>
            <c:numRef>
              <c:f>Feuil1!$C$2:$C$7</c:f>
              <c:numCache>
                <c:formatCode>General</c:formatCode>
                <c:ptCount val="6"/>
                <c:pt idx="0">
                  <c:v>4000</c:v>
                </c:pt>
                <c:pt idx="1">
                  <c:v>8000</c:v>
                </c:pt>
                <c:pt idx="2">
                  <c:v>20000</c:v>
                </c:pt>
                <c:pt idx="3">
                  <c:v>44000</c:v>
                </c:pt>
                <c:pt idx="4">
                  <c:v>64000</c:v>
                </c:pt>
                <c:pt idx="5">
                  <c:v>80000</c:v>
                </c:pt>
              </c:numCache>
            </c:numRef>
          </c:yVal>
          <c:smooth val="0"/>
        </c:ser>
        <c:dLbls>
          <c:showLegendKey val="0"/>
          <c:showVal val="0"/>
          <c:showCatName val="0"/>
          <c:showSerName val="0"/>
          <c:showPercent val="0"/>
          <c:showBubbleSize val="0"/>
        </c:dLbls>
        <c:axId val="140692864"/>
        <c:axId val="138318976"/>
      </c:scatterChart>
      <c:valAx>
        <c:axId val="14069286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38318976"/>
        <c:crosses val="autoZero"/>
        <c:crossBetween val="midCat"/>
      </c:valAx>
      <c:valAx>
        <c:axId val="138318976"/>
        <c:scaling>
          <c:orientation val="minMax"/>
        </c:scaling>
        <c:delete val="0"/>
        <c:axPos val="l"/>
        <c:majorGridlines/>
        <c:numFmt formatCode="General" sourceLinked="1"/>
        <c:majorTickMark val="out"/>
        <c:minorTickMark val="none"/>
        <c:tickLblPos val="nextTo"/>
        <c:crossAx val="140692864"/>
        <c:crosses val="autoZero"/>
        <c:crossBetween val="midCat"/>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lineMarker"/>
        <c:varyColors val="0"/>
        <c:ser>
          <c:idx val="0"/>
          <c:order val="0"/>
          <c:tx>
            <c:strRef>
              <c:f>Feuil1!$D$1</c:f>
              <c:strCache>
                <c:ptCount val="1"/>
                <c:pt idx="0">
                  <c:v>Taux de fuites</c:v>
                </c:pt>
              </c:strCache>
            </c:strRef>
          </c:tx>
          <c:spPr>
            <a:ln w="28575">
              <a:solidFill>
                <a:schemeClr val="accent1"/>
              </a:solidFill>
            </a:ln>
          </c:spPr>
          <c:trendline>
            <c:trendlineType val="poly"/>
            <c:order val="4"/>
            <c:dispRSqr val="0"/>
            <c:dispEq val="1"/>
            <c:trendlineLbl>
              <c:numFmt formatCode="General" sourceLinked="0"/>
            </c:trendlineLbl>
          </c:trendline>
          <c:trendline>
            <c:trendlineType val="power"/>
            <c:dispRSqr val="0"/>
            <c:dispEq val="1"/>
            <c:trendlineLbl>
              <c:numFmt formatCode="General" sourceLinked="0"/>
            </c:trendlineLbl>
          </c:trendline>
          <c:xVal>
            <c:numRef>
              <c:f>Feuil1!$C$2:$C$7</c:f>
              <c:numCache>
                <c:formatCode>General</c:formatCode>
                <c:ptCount val="6"/>
                <c:pt idx="0">
                  <c:v>4000</c:v>
                </c:pt>
                <c:pt idx="1">
                  <c:v>8000</c:v>
                </c:pt>
                <c:pt idx="2">
                  <c:v>20000</c:v>
                </c:pt>
                <c:pt idx="3">
                  <c:v>44000</c:v>
                </c:pt>
                <c:pt idx="4">
                  <c:v>64000</c:v>
                </c:pt>
                <c:pt idx="5">
                  <c:v>80000</c:v>
                </c:pt>
              </c:numCache>
            </c:numRef>
          </c:xVal>
          <c:yVal>
            <c:numRef>
              <c:f>Feuil1!$D$2:$D$7</c:f>
              <c:numCache>
                <c:formatCode>General</c:formatCode>
                <c:ptCount val="6"/>
                <c:pt idx="0">
                  <c:v>17</c:v>
                </c:pt>
                <c:pt idx="1">
                  <c:v>15</c:v>
                </c:pt>
                <c:pt idx="2">
                  <c:v>12</c:v>
                </c:pt>
                <c:pt idx="3">
                  <c:v>10</c:v>
                </c:pt>
                <c:pt idx="4">
                  <c:v>9.9</c:v>
                </c:pt>
                <c:pt idx="5">
                  <c:v>9.8000000000000007</c:v>
                </c:pt>
              </c:numCache>
            </c:numRef>
          </c:yVal>
          <c:smooth val="1"/>
        </c:ser>
        <c:dLbls>
          <c:showLegendKey val="0"/>
          <c:showVal val="0"/>
          <c:showCatName val="0"/>
          <c:showSerName val="0"/>
          <c:showPercent val="0"/>
          <c:showBubbleSize val="0"/>
        </c:dLbls>
        <c:axId val="138339072"/>
        <c:axId val="138340608"/>
      </c:scatterChart>
      <c:valAx>
        <c:axId val="138339072"/>
        <c:scaling>
          <c:orientation val="minMax"/>
        </c:scaling>
        <c:delete val="0"/>
        <c:axPos val="b"/>
        <c:min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38340608"/>
        <c:crossesAt val="1"/>
        <c:crossBetween val="midCat"/>
      </c:valAx>
      <c:valAx>
        <c:axId val="138340608"/>
        <c:scaling>
          <c:orientation val="minMax"/>
          <c:max val="18"/>
          <c:min val="0"/>
        </c:scaling>
        <c:delete val="0"/>
        <c:axPos val="l"/>
        <c:majorGridlines/>
        <c:minorGridlines/>
        <c:numFmt formatCode="General" sourceLinked="1"/>
        <c:majorTickMark val="out"/>
        <c:minorTickMark val="none"/>
        <c:tickLblPos val="nextTo"/>
        <c:crossAx val="138339072"/>
        <c:crosses val="autoZero"/>
        <c:crossBetween val="midCat"/>
        <c:majorUnit val="10"/>
        <c:minorUnit val="10"/>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lineMarker"/>
        <c:varyColors val="0"/>
        <c:ser>
          <c:idx val="0"/>
          <c:order val="0"/>
          <c:tx>
            <c:strRef>
              <c:f>Feuil3!$E$10</c:f>
              <c:strCache>
                <c:ptCount val="1"/>
                <c:pt idx="0">
                  <c:v>temps</c:v>
                </c:pt>
              </c:strCache>
            </c:strRef>
          </c:tx>
          <c:spPr>
            <a:ln w="28575">
              <a:noFill/>
            </a:ln>
          </c:spPr>
          <c:trendline>
            <c:trendlineType val="poly"/>
            <c:order val="2"/>
            <c:dispRSqr val="0"/>
            <c:dispEq val="1"/>
            <c:trendlineLbl>
              <c:numFmt formatCode="General" sourceLinked="0"/>
            </c:trendlineLbl>
          </c:trendline>
          <c:xVal>
            <c:numRef>
              <c:f>Feuil3!$D$11:$D$16</c:f>
              <c:numCache>
                <c:formatCode>General</c:formatCode>
                <c:ptCount val="6"/>
                <c:pt idx="0">
                  <c:v>20</c:v>
                </c:pt>
                <c:pt idx="1">
                  <c:v>25</c:v>
                </c:pt>
                <c:pt idx="2">
                  <c:v>30</c:v>
                </c:pt>
                <c:pt idx="3">
                  <c:v>35</c:v>
                </c:pt>
                <c:pt idx="4">
                  <c:v>40</c:v>
                </c:pt>
                <c:pt idx="5">
                  <c:v>45</c:v>
                </c:pt>
              </c:numCache>
            </c:numRef>
          </c:xVal>
          <c:yVal>
            <c:numRef>
              <c:f>Feuil3!$E$11:$E$16</c:f>
              <c:numCache>
                <c:formatCode>General</c:formatCode>
                <c:ptCount val="6"/>
                <c:pt idx="0">
                  <c:v>150</c:v>
                </c:pt>
                <c:pt idx="1">
                  <c:v>130</c:v>
                </c:pt>
                <c:pt idx="2">
                  <c:v>80</c:v>
                </c:pt>
                <c:pt idx="3">
                  <c:v>50</c:v>
                </c:pt>
                <c:pt idx="4">
                  <c:v>30</c:v>
                </c:pt>
                <c:pt idx="5">
                  <c:v>20</c:v>
                </c:pt>
              </c:numCache>
            </c:numRef>
          </c:yVal>
          <c:smooth val="0"/>
        </c:ser>
        <c:dLbls>
          <c:showLegendKey val="0"/>
          <c:showVal val="0"/>
          <c:showCatName val="0"/>
          <c:showSerName val="0"/>
          <c:showPercent val="0"/>
          <c:showBubbleSize val="0"/>
        </c:dLbls>
        <c:axId val="141141888"/>
        <c:axId val="141143424"/>
      </c:scatterChart>
      <c:valAx>
        <c:axId val="141141888"/>
        <c:scaling>
          <c:orientation val="minMax"/>
        </c:scaling>
        <c:delete val="0"/>
        <c:axPos val="b"/>
        <c:numFmt formatCode="General" sourceLinked="1"/>
        <c:majorTickMark val="out"/>
        <c:minorTickMark val="none"/>
        <c:tickLblPos val="nextTo"/>
        <c:crossAx val="141143424"/>
        <c:crosses val="autoZero"/>
        <c:crossBetween val="midCat"/>
      </c:valAx>
      <c:valAx>
        <c:axId val="141143424"/>
        <c:scaling>
          <c:orientation val="minMax"/>
        </c:scaling>
        <c:delete val="0"/>
        <c:axPos val="l"/>
        <c:majorGridlines/>
        <c:numFmt formatCode="General" sourceLinked="1"/>
        <c:majorTickMark val="out"/>
        <c:minorTickMark val="none"/>
        <c:tickLblPos val="nextTo"/>
        <c:crossAx val="141141888"/>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trlProps/ctrlProp1.xml><?xml version="1.0" encoding="utf-8"?>
<formControlPr xmlns="http://schemas.microsoft.com/office/spreadsheetml/2009/9/main" objectType="Spin" dx="16" fmlaLink="$N43" max="288" min="1" page="10" val="97"/>
</file>

<file path=xl/ctrlProps/ctrlProp10.xml><?xml version="1.0" encoding="utf-8"?>
<formControlPr xmlns="http://schemas.microsoft.com/office/spreadsheetml/2009/9/main" objectType="CheckBox" checked="Checked" fmlaLink="$W44" lockText="1" noThreeD="1"/>
</file>

<file path=xl/ctrlProps/ctrlProp100.xml><?xml version="1.0" encoding="utf-8"?>
<formControlPr xmlns="http://schemas.microsoft.com/office/spreadsheetml/2009/9/main" objectType="CheckBox" checked="Checked" fmlaLink="$F50" lockText="1" noThreeD="1"/>
</file>

<file path=xl/ctrlProps/ctrlProp101.xml><?xml version="1.0" encoding="utf-8"?>
<formControlPr xmlns="http://schemas.microsoft.com/office/spreadsheetml/2009/9/main" objectType="Spin" dx="16" fmlaLink="$H51" max="33" page="10"/>
</file>

<file path=xl/ctrlProps/ctrlProp102.xml><?xml version="1.0" encoding="utf-8"?>
<formControlPr xmlns="http://schemas.microsoft.com/office/spreadsheetml/2009/9/main" objectType="Spin" dx="16" fmlaLink="$H51" max="33" page="10"/>
</file>

<file path=xl/ctrlProps/ctrlProp103.xml><?xml version="1.0" encoding="utf-8"?>
<formControlPr xmlns="http://schemas.microsoft.com/office/spreadsheetml/2009/9/main" objectType="Spin" dx="16" fmlaLink="$H48" max="97" min="1" page="10"/>
</file>

<file path=xl/ctrlProps/ctrlProp104.xml><?xml version="1.0" encoding="utf-8"?>
<formControlPr xmlns="http://schemas.microsoft.com/office/spreadsheetml/2009/9/main" objectType="Spin" dx="16" fmlaLink="$H51" max="33" page="10"/>
</file>

<file path=xl/ctrlProps/ctrlProp105.xml><?xml version="1.0" encoding="utf-8"?>
<formControlPr xmlns="http://schemas.microsoft.com/office/spreadsheetml/2009/9/main" objectType="Spin" dx="16" fmlaLink="$H49" max="97" min="1" page="10"/>
</file>

<file path=xl/ctrlProps/ctrlProp106.xml><?xml version="1.0" encoding="utf-8"?>
<formControlPr xmlns="http://schemas.microsoft.com/office/spreadsheetml/2009/9/main" objectType="Spin" dx="16" fmlaLink="$H51" max="33" page="10"/>
</file>

<file path=xl/ctrlProps/ctrlProp107.xml><?xml version="1.0" encoding="utf-8"?>
<formControlPr xmlns="http://schemas.microsoft.com/office/spreadsheetml/2009/9/main" objectType="Spin" dx="16" fmlaLink="$H50" max="97" min="1" page="10"/>
</file>

<file path=xl/ctrlProps/ctrlProp108.xml><?xml version="1.0" encoding="utf-8"?>
<formControlPr xmlns="http://schemas.microsoft.com/office/spreadsheetml/2009/9/main" objectType="Spin" dx="16" fmlaLink="$H51" max="97" min="1" page="10"/>
</file>

<file path=xl/ctrlProps/ctrlProp109.xml><?xml version="1.0" encoding="utf-8"?>
<formControlPr xmlns="http://schemas.microsoft.com/office/spreadsheetml/2009/9/main" objectType="Drop" dropStyle="combo" dx="16" fmlaLink="$T48" fmlaRange="'Phases opérationnelles'!$B$2:$B$8" noThreeD="1" sel="7" val="0"/>
</file>

<file path=xl/ctrlProps/ctrlProp11.xml><?xml version="1.0" encoding="utf-8"?>
<formControlPr xmlns="http://schemas.microsoft.com/office/spreadsheetml/2009/9/main" objectType="Spin" dx="16" fmlaLink="$H45" max="97" min="1" page="10"/>
</file>

<file path=xl/ctrlProps/ctrlProp110.xml><?xml version="1.0" encoding="utf-8"?>
<formControlPr xmlns="http://schemas.microsoft.com/office/spreadsheetml/2009/9/main" objectType="Drop" dropStyle="combo" dx="16" fmlaLink="$T49" fmlaRange="'Phases opérationnelles'!$B$2:$B$8" noThreeD="1" sel="7" val="0"/>
</file>

<file path=xl/ctrlProps/ctrlProp111.xml><?xml version="1.0" encoding="utf-8"?>
<formControlPr xmlns="http://schemas.microsoft.com/office/spreadsheetml/2009/9/main" objectType="Drop" dropStyle="combo" dx="16" fmlaLink="$T50" fmlaRange="'Phases opérationnelles'!$B$2:$B$8" noThreeD="1" sel="7" val="0"/>
</file>

<file path=xl/ctrlProps/ctrlProp112.xml><?xml version="1.0" encoding="utf-8"?>
<formControlPr xmlns="http://schemas.microsoft.com/office/spreadsheetml/2009/9/main" objectType="CheckBox" fmlaLink="$V48" lockText="1" noThreeD="1"/>
</file>

<file path=xl/ctrlProps/ctrlProp113.xml><?xml version="1.0" encoding="utf-8"?>
<formControlPr xmlns="http://schemas.microsoft.com/office/spreadsheetml/2009/9/main" objectType="CheckBox" fmlaLink="$V49" lockText="1" noThreeD="1"/>
</file>

<file path=xl/ctrlProps/ctrlProp114.xml><?xml version="1.0" encoding="utf-8"?>
<formControlPr xmlns="http://schemas.microsoft.com/office/spreadsheetml/2009/9/main" objectType="CheckBox" fmlaLink="$V50" lockText="1" noThreeD="1"/>
</file>

<file path=xl/ctrlProps/ctrlProp115.xml><?xml version="1.0" encoding="utf-8"?>
<formControlPr xmlns="http://schemas.microsoft.com/office/spreadsheetml/2009/9/main" objectType="CheckBox" checked="Checked" fmlaLink="$W48" lockText="1" noThreeD="1"/>
</file>

<file path=xl/ctrlProps/ctrlProp116.xml><?xml version="1.0" encoding="utf-8"?>
<formControlPr xmlns="http://schemas.microsoft.com/office/spreadsheetml/2009/9/main" objectType="CheckBox" checked="Checked" fmlaLink="$W49" lockText="1" noThreeD="1"/>
</file>

<file path=xl/ctrlProps/ctrlProp117.xml><?xml version="1.0" encoding="utf-8"?>
<formControlPr xmlns="http://schemas.microsoft.com/office/spreadsheetml/2009/9/main" objectType="CheckBox" checked="Checked" fmlaLink="$W50" lockText="1" noThreeD="1"/>
</file>

<file path=xl/ctrlProps/ctrlProp118.xml><?xml version="1.0" encoding="utf-8"?>
<formControlPr xmlns="http://schemas.microsoft.com/office/spreadsheetml/2009/9/main" objectType="Scroll" dx="16" fmlaLink="$X48" max="30000" page="10" val="0"/>
</file>

<file path=xl/ctrlProps/ctrlProp119.xml><?xml version="1.0" encoding="utf-8"?>
<formControlPr xmlns="http://schemas.microsoft.com/office/spreadsheetml/2009/9/main" objectType="Scroll" dx="16" fmlaLink="$X49" max="30000" page="10" val="0"/>
</file>

<file path=xl/ctrlProps/ctrlProp12.xml><?xml version="1.0" encoding="utf-8"?>
<formControlPr xmlns="http://schemas.microsoft.com/office/spreadsheetml/2009/9/main" objectType="Drop" dropLines="10" dropStyle="combo" dx="16" fmlaLink="$AA45" fmlaRange="APR!$B$2:$C$11" noThreeD="1" val="0"/>
</file>

<file path=xl/ctrlProps/ctrlProp120.xml><?xml version="1.0" encoding="utf-8"?>
<formControlPr xmlns="http://schemas.microsoft.com/office/spreadsheetml/2009/9/main" objectType="Scroll" dx="16" fmlaLink="$X50" max="30000" page="10" val="0"/>
</file>

<file path=xl/ctrlProps/ctrlProp121.xml><?xml version="1.0" encoding="utf-8"?>
<formControlPr xmlns="http://schemas.microsoft.com/office/spreadsheetml/2009/9/main" objectType="Drop" dropLines="10" dropStyle="combo" dx="16" fmlaLink="$AA48" fmlaRange="APR!$B$2:$C$11" noThreeD="1" val="0"/>
</file>

<file path=xl/ctrlProps/ctrlProp122.xml><?xml version="1.0" encoding="utf-8"?>
<formControlPr xmlns="http://schemas.microsoft.com/office/spreadsheetml/2009/9/main" objectType="Drop" dropLines="10" dropStyle="combo" dx="16" fmlaLink="$AA49" fmlaRange="APR!$B$2:$C$11" noThreeD="1" val="0"/>
</file>

<file path=xl/ctrlProps/ctrlProp123.xml><?xml version="1.0" encoding="utf-8"?>
<formControlPr xmlns="http://schemas.microsoft.com/office/spreadsheetml/2009/9/main" objectType="Drop" dropLines="10" dropStyle="combo" dx="16" fmlaLink="$AA50" fmlaRange="APR!$B$2:$C$11" noThreeD="1" val="0"/>
</file>

<file path=xl/ctrlProps/ctrlProp124.xml><?xml version="1.0" encoding="utf-8"?>
<formControlPr xmlns="http://schemas.microsoft.com/office/spreadsheetml/2009/9/main" objectType="Scroll" dx="16" fmlaLink="$AP48" max="45" page="10" val="20"/>
</file>

<file path=xl/ctrlProps/ctrlProp125.xml><?xml version="1.0" encoding="utf-8"?>
<formControlPr xmlns="http://schemas.microsoft.com/office/spreadsheetml/2009/9/main" objectType="Scroll" dx="16" fmlaLink="$AP49" max="45" page="10" val="20"/>
</file>

<file path=xl/ctrlProps/ctrlProp126.xml><?xml version="1.0" encoding="utf-8"?>
<formControlPr xmlns="http://schemas.microsoft.com/office/spreadsheetml/2009/9/main" objectType="Scroll" dx="16" fmlaLink="$AP50" max="45" page="10" val="20"/>
</file>

<file path=xl/ctrlProps/ctrlProp127.xml><?xml version="1.0" encoding="utf-8"?>
<formControlPr xmlns="http://schemas.microsoft.com/office/spreadsheetml/2009/9/main" objectType="CheckBox" checked="Checked" fmlaLink="$W50" lockText="1" noThreeD="1"/>
</file>

<file path=xl/ctrlProps/ctrlProp128.xml><?xml version="1.0" encoding="utf-8"?>
<formControlPr xmlns="http://schemas.microsoft.com/office/spreadsheetml/2009/9/main" objectType="CheckBox" checked="Checked" fmlaLink="$F52" lockText="1" noThreeD="1"/>
</file>

<file path=xl/ctrlProps/ctrlProp129.xml><?xml version="1.0" encoding="utf-8"?>
<formControlPr xmlns="http://schemas.microsoft.com/office/spreadsheetml/2009/9/main" objectType="CheckBox" fmlaLink="$G$52" lockText="1" noThreeD="1"/>
</file>

<file path=xl/ctrlProps/ctrlProp13.xml><?xml version="1.0" encoding="utf-8"?>
<formControlPr xmlns="http://schemas.microsoft.com/office/spreadsheetml/2009/9/main" objectType="Drop" dropStyle="combo" dx="16" fmlaLink="$T45" fmlaRange="'Phases opérationnelles'!$B$2:$B$8" noThreeD="1" sel="7" val="0"/>
</file>

<file path=xl/ctrlProps/ctrlProp130.xml><?xml version="1.0" encoding="utf-8"?>
<formControlPr xmlns="http://schemas.microsoft.com/office/spreadsheetml/2009/9/main" objectType="CheckBox" fmlaLink="$G$53" lockText="1" noThreeD="1"/>
</file>

<file path=xl/ctrlProps/ctrlProp131.xml><?xml version="1.0" encoding="utf-8"?>
<formControlPr xmlns="http://schemas.microsoft.com/office/spreadsheetml/2009/9/main" objectType="CheckBox" checked="Checked" fmlaLink="$F53" lockText="1" noThreeD="1"/>
</file>

<file path=xl/ctrlProps/ctrlProp132.xml><?xml version="1.0" encoding="utf-8"?>
<formControlPr xmlns="http://schemas.microsoft.com/office/spreadsheetml/2009/9/main" objectType="Spin" dx="16" fmlaLink="$H52" max="97" min="1" page="10"/>
</file>

<file path=xl/ctrlProps/ctrlProp133.xml><?xml version="1.0" encoding="utf-8"?>
<formControlPr xmlns="http://schemas.microsoft.com/office/spreadsheetml/2009/9/main" objectType="Spin" dx="16" fmlaLink="$H53" max="97" min="1" page="10"/>
</file>

<file path=xl/ctrlProps/ctrlProp134.xml><?xml version="1.0" encoding="utf-8"?>
<formControlPr xmlns="http://schemas.microsoft.com/office/spreadsheetml/2009/9/main" objectType="Drop" dropStyle="combo" dx="16" fmlaLink="$T52" fmlaRange="'Phases opérationnelles'!$B$2:$B$8" noThreeD="1" sel="7" val="0"/>
</file>

<file path=xl/ctrlProps/ctrlProp135.xml><?xml version="1.0" encoding="utf-8"?>
<formControlPr xmlns="http://schemas.microsoft.com/office/spreadsheetml/2009/9/main" objectType="Drop" dropStyle="combo" dx="16" fmlaLink="$T53" fmlaRange="'Phases opérationnelles'!$B$2:$B$8" noThreeD="1" sel="7" val="0"/>
</file>

<file path=xl/ctrlProps/ctrlProp136.xml><?xml version="1.0" encoding="utf-8"?>
<formControlPr xmlns="http://schemas.microsoft.com/office/spreadsheetml/2009/9/main" objectType="CheckBox" fmlaLink="$V52" lockText="1" noThreeD="1"/>
</file>

<file path=xl/ctrlProps/ctrlProp137.xml><?xml version="1.0" encoding="utf-8"?>
<formControlPr xmlns="http://schemas.microsoft.com/office/spreadsheetml/2009/9/main" objectType="CheckBox" fmlaLink="$V53" lockText="1" noThreeD="1"/>
</file>

<file path=xl/ctrlProps/ctrlProp138.xml><?xml version="1.0" encoding="utf-8"?>
<formControlPr xmlns="http://schemas.microsoft.com/office/spreadsheetml/2009/9/main" objectType="CheckBox" checked="Checked" fmlaLink="$W52" lockText="1" noThreeD="1"/>
</file>

<file path=xl/ctrlProps/ctrlProp139.xml><?xml version="1.0" encoding="utf-8"?>
<formControlPr xmlns="http://schemas.microsoft.com/office/spreadsheetml/2009/9/main" objectType="CheckBox" checked="Checked" fmlaLink="$W53" lockText="1" noThreeD="1"/>
</file>

<file path=xl/ctrlProps/ctrlProp14.xml><?xml version="1.0" encoding="utf-8"?>
<formControlPr xmlns="http://schemas.microsoft.com/office/spreadsheetml/2009/9/main" objectType="CheckBox" fmlaLink="$V45" lockText="1" noThreeD="1"/>
</file>

<file path=xl/ctrlProps/ctrlProp140.xml><?xml version="1.0" encoding="utf-8"?>
<formControlPr xmlns="http://schemas.microsoft.com/office/spreadsheetml/2009/9/main" objectType="Scroll" dx="16" fmlaLink="$X52" max="30000" page="10" val="0"/>
</file>

<file path=xl/ctrlProps/ctrlProp141.xml><?xml version="1.0" encoding="utf-8"?>
<formControlPr xmlns="http://schemas.microsoft.com/office/spreadsheetml/2009/9/main" objectType="Scroll" dx="16" fmlaLink="$X53" max="30000" page="10" val="0"/>
</file>

<file path=xl/ctrlProps/ctrlProp142.xml><?xml version="1.0" encoding="utf-8"?>
<formControlPr xmlns="http://schemas.microsoft.com/office/spreadsheetml/2009/9/main" objectType="Drop" dropLines="10" dropStyle="combo" dx="16" fmlaLink="$AA52" fmlaRange="APR!$B$2:$C$11" noThreeD="1" val="0"/>
</file>

<file path=xl/ctrlProps/ctrlProp143.xml><?xml version="1.0" encoding="utf-8"?>
<formControlPr xmlns="http://schemas.microsoft.com/office/spreadsheetml/2009/9/main" objectType="Drop" dropLines="10" dropStyle="combo" dx="16" fmlaLink="$AA53" fmlaRange="APR!$B$2:$C$11" noThreeD="1" val="0"/>
</file>

<file path=xl/ctrlProps/ctrlProp144.xml><?xml version="1.0" encoding="utf-8"?>
<formControlPr xmlns="http://schemas.microsoft.com/office/spreadsheetml/2009/9/main" objectType="Scroll" dx="16" fmlaLink="$AP52" max="45" page="10" val="21"/>
</file>

<file path=xl/ctrlProps/ctrlProp145.xml><?xml version="1.0" encoding="utf-8"?>
<formControlPr xmlns="http://schemas.microsoft.com/office/spreadsheetml/2009/9/main" objectType="Scroll" dx="16" fmlaLink="$AP53" max="45" page="10" val="20"/>
</file>

<file path=xl/ctrlProps/ctrlProp15.xml><?xml version="1.0" encoding="utf-8"?>
<formControlPr xmlns="http://schemas.microsoft.com/office/spreadsheetml/2009/9/main" objectType="CheckBox" checked="Checked" fmlaLink="$W45" lockText="1" noThreeD="1"/>
</file>

<file path=xl/ctrlProps/ctrlProp16.xml><?xml version="1.0" encoding="utf-8"?>
<formControlPr xmlns="http://schemas.microsoft.com/office/spreadsheetml/2009/9/main" objectType="Spin" dx="16" fmlaLink="$H47" max="97" min="1" page="10"/>
</file>

<file path=xl/ctrlProps/ctrlProp17.xml><?xml version="1.0" encoding="utf-8"?>
<formControlPr xmlns="http://schemas.microsoft.com/office/spreadsheetml/2009/9/main" objectType="Drop" dropStyle="combo" dx="16" fmlaLink="$AA43" fmlaRange="APR!$B$2:$C$10" noThreeD="1" val="0"/>
</file>

<file path=xl/ctrlProps/ctrlProp18.xml><?xml version="1.0" encoding="utf-8"?>
<formControlPr xmlns="http://schemas.microsoft.com/office/spreadsheetml/2009/9/main" objectType="Drop" dropStyle="combo" dx="16" fmlaLink="$T43" fmlaRange="'Phases opérationnelles'!$B$2:$B$6" noThreeD="1" sel="5" val="0"/>
</file>

<file path=xl/ctrlProps/ctrlProp19.xml><?xml version="1.0" encoding="utf-8"?>
<formControlPr xmlns="http://schemas.microsoft.com/office/spreadsheetml/2009/9/main" objectType="CheckBox" fmlaLink="$V46" lockText="1" noThreeD="1"/>
</file>

<file path=xl/ctrlProps/ctrlProp2.xml><?xml version="1.0" encoding="utf-8"?>
<formControlPr xmlns="http://schemas.microsoft.com/office/spreadsheetml/2009/9/main" objectType="Drop" dropLines="10" dropStyle="combo" dx="16" fmlaLink="$AA43" fmlaRange="APR!$B$2:$C$11" noThreeD="1" val="0"/>
</file>

<file path=xl/ctrlProps/ctrlProp20.xml><?xml version="1.0" encoding="utf-8"?>
<formControlPr xmlns="http://schemas.microsoft.com/office/spreadsheetml/2009/9/main" objectType="Spin" dx="16" fmlaLink="$H46" max="97" min="1" page="10"/>
</file>

<file path=xl/ctrlProps/ctrlProp21.xml><?xml version="1.0" encoding="utf-8"?>
<formControlPr xmlns="http://schemas.microsoft.com/office/spreadsheetml/2009/9/main" objectType="Drop" dropLines="10" dropStyle="combo" dx="16" fmlaLink="$AA46" fmlaRange="APR!$B$2:$C$11" noThreeD="1" val="0"/>
</file>

<file path=xl/ctrlProps/ctrlProp22.xml><?xml version="1.0" encoding="utf-8"?>
<formControlPr xmlns="http://schemas.microsoft.com/office/spreadsheetml/2009/9/main" objectType="Drop" dropStyle="combo" dx="16" fmlaLink="$T46" fmlaRange="'Phases opérationnelles'!$B$2:$B$8" noThreeD="1" sel="7" val="0"/>
</file>

<file path=xl/ctrlProps/ctrlProp23.xml><?xml version="1.0" encoding="utf-8"?>
<formControlPr xmlns="http://schemas.microsoft.com/office/spreadsheetml/2009/9/main" objectType="Drop" dropStyle="combo" dx="16" fmlaLink="$AA43" fmlaRange="APR!$B$2:$C$10" noThreeD="1" val="0"/>
</file>

<file path=xl/ctrlProps/ctrlProp24.xml><?xml version="1.0" encoding="utf-8"?>
<formControlPr xmlns="http://schemas.microsoft.com/office/spreadsheetml/2009/9/main" objectType="Drop" dropStyle="combo" dx="16" fmlaLink="$T43" fmlaRange="'Phases opérationnelles'!$B$2:$B$6" noThreeD="1" sel="5" val="0"/>
</file>

<file path=xl/ctrlProps/ctrlProp25.xml><?xml version="1.0" encoding="utf-8"?>
<formControlPr xmlns="http://schemas.microsoft.com/office/spreadsheetml/2009/9/main" objectType="Drop" dropLines="10" dropStyle="combo" dx="16" fmlaLink="$AA47" fmlaRange="APR!$B$2:$C$11" noThreeD="1" val="0"/>
</file>

<file path=xl/ctrlProps/ctrlProp26.xml><?xml version="1.0" encoding="utf-8"?>
<formControlPr xmlns="http://schemas.microsoft.com/office/spreadsheetml/2009/9/main" objectType="Drop" dropStyle="combo" dx="16" fmlaLink="$T47" fmlaRange="'Phases opérationnelles'!$B$2:$B$8" noThreeD="1" sel="7" val="0"/>
</file>

<file path=xl/ctrlProps/ctrlProp27.xml><?xml version="1.0" encoding="utf-8"?>
<formControlPr xmlns="http://schemas.microsoft.com/office/spreadsheetml/2009/9/main" objectType="Drop" dropStyle="combo" dx="16" fmlaLink="$AA43" fmlaRange="APR!$B$2:$C$10" noThreeD="1" val="0"/>
</file>

<file path=xl/ctrlProps/ctrlProp28.xml><?xml version="1.0" encoding="utf-8"?>
<formControlPr xmlns="http://schemas.microsoft.com/office/spreadsheetml/2009/9/main" objectType="Drop" dropStyle="combo" dx="16" fmlaLink="$T43" fmlaRange="'Phases opérationnelles'!$B$2:$B$6" noThreeD="1" sel="5" val="0"/>
</file>

<file path=xl/ctrlProps/ctrlProp29.xml><?xml version="1.0" encoding="utf-8"?>
<formControlPr xmlns="http://schemas.microsoft.com/office/spreadsheetml/2009/9/main" objectType="Spin" dx="16" fmlaLink="$H51" max="33" page="10"/>
</file>

<file path=xl/ctrlProps/ctrlProp3.xml><?xml version="1.0" encoding="utf-8"?>
<formControlPr xmlns="http://schemas.microsoft.com/office/spreadsheetml/2009/9/main" objectType="Drop" dropStyle="combo" dx="16" fmlaLink="$T43" fmlaRange="'Phases opérationnelles'!$B$2:$B$8" noThreeD="1" sel="7" val="0"/>
</file>

<file path=xl/ctrlProps/ctrlProp30.xml><?xml version="1.0" encoding="utf-8"?>
<formControlPr xmlns="http://schemas.microsoft.com/office/spreadsheetml/2009/9/main" objectType="Drop" dropLines="10" dropStyle="combo" dx="16" fmlaLink="$AA51" fmlaRange="APR!$B$2:$C$11" noThreeD="1" val="0"/>
</file>

<file path=xl/ctrlProps/ctrlProp31.xml><?xml version="1.0" encoding="utf-8"?>
<formControlPr xmlns="http://schemas.microsoft.com/office/spreadsheetml/2009/9/main" objectType="Drop" dropStyle="combo" dx="16" fmlaLink="$T51" fmlaRange="'Phases opérationnelles'!$B$2:$B$8" noThreeD="1" sel="7" val="0"/>
</file>

<file path=xl/ctrlProps/ctrlProp32.xml><?xml version="1.0" encoding="utf-8"?>
<formControlPr xmlns="http://schemas.microsoft.com/office/spreadsheetml/2009/9/main" objectType="Drop" dropStyle="combo" dx="16" fmlaLink="$AA43" fmlaRange="APR!$B$2:$C$10" noThreeD="1" val="0"/>
</file>

<file path=xl/ctrlProps/ctrlProp33.xml><?xml version="1.0" encoding="utf-8"?>
<formControlPr xmlns="http://schemas.microsoft.com/office/spreadsheetml/2009/9/main" objectType="Drop" dropStyle="combo" dx="16" fmlaLink="$T43" fmlaRange="'Phases opérationnelles'!$B$2:$B$6" noThreeD="1" sel="5" val="0"/>
</file>

<file path=xl/ctrlProps/ctrlProp34.xml><?xml version="1.0" encoding="utf-8"?>
<formControlPr xmlns="http://schemas.microsoft.com/office/spreadsheetml/2009/9/main" objectType="Spin" dx="16" fmlaLink="$H54" max="97" min="1" page="10"/>
</file>

<file path=xl/ctrlProps/ctrlProp35.xml><?xml version="1.0" encoding="utf-8"?>
<formControlPr xmlns="http://schemas.microsoft.com/office/spreadsheetml/2009/9/main" objectType="Drop" dropLines="10" dropStyle="combo" dx="16" fmlaLink="$AA54" fmlaRange="APR!$B$2:$C$11" noThreeD="1" val="0"/>
</file>

<file path=xl/ctrlProps/ctrlProp36.xml><?xml version="1.0" encoding="utf-8"?>
<formControlPr xmlns="http://schemas.microsoft.com/office/spreadsheetml/2009/9/main" objectType="Drop" dropStyle="combo" dx="16" fmlaLink="$T54" fmlaRange="'Phases opérationnelles'!$B$2:$B$8" noThreeD="1" sel="7" val="0"/>
</file>

<file path=xl/ctrlProps/ctrlProp37.xml><?xml version="1.0" encoding="utf-8"?>
<formControlPr xmlns="http://schemas.microsoft.com/office/spreadsheetml/2009/9/main" objectType="Scroll" dx="16" fmlaLink="$X43" max="30000" page="10" val="0"/>
</file>

<file path=xl/ctrlProps/ctrlProp38.xml><?xml version="1.0" encoding="utf-8"?>
<formControlPr xmlns="http://schemas.microsoft.com/office/spreadsheetml/2009/9/main" objectType="Scroll" dx="16" fmlaLink="$X44" max="30000" page="10" val="0"/>
</file>

<file path=xl/ctrlProps/ctrlProp39.xml><?xml version="1.0" encoding="utf-8"?>
<formControlPr xmlns="http://schemas.microsoft.com/office/spreadsheetml/2009/9/main" objectType="Scroll" dx="16" fmlaLink="$X45" max="30000" page="10" val="0"/>
</file>

<file path=xl/ctrlProps/ctrlProp4.xml><?xml version="1.0" encoding="utf-8"?>
<formControlPr xmlns="http://schemas.microsoft.com/office/spreadsheetml/2009/9/main" objectType="CheckBox" fmlaLink="$V43" lockText="1" noThreeD="1"/>
</file>

<file path=xl/ctrlProps/ctrlProp40.xml><?xml version="1.0" encoding="utf-8"?>
<formControlPr xmlns="http://schemas.microsoft.com/office/spreadsheetml/2009/9/main" objectType="Scroll" dx="16" fmlaLink="$X46" max="30000" page="10" val="0"/>
</file>

<file path=xl/ctrlProps/ctrlProp41.xml><?xml version="1.0" encoding="utf-8"?>
<formControlPr xmlns="http://schemas.microsoft.com/office/spreadsheetml/2009/9/main" objectType="Scroll" dx="16" fmlaLink="$X47" max="30000" page="10" val="0"/>
</file>

<file path=xl/ctrlProps/ctrlProp42.xml><?xml version="1.0" encoding="utf-8"?>
<formControlPr xmlns="http://schemas.microsoft.com/office/spreadsheetml/2009/9/main" objectType="Scroll" dx="16" fmlaLink="$X51" max="30000" page="10" val="0"/>
</file>

<file path=xl/ctrlProps/ctrlProp43.xml><?xml version="1.0" encoding="utf-8"?>
<formControlPr xmlns="http://schemas.microsoft.com/office/spreadsheetml/2009/9/main" objectType="Scroll" dx="16" fmlaLink="$X54" max="30000" page="10" val="0"/>
</file>

<file path=xl/ctrlProps/ctrlProp44.xml><?xml version="1.0" encoding="utf-8"?>
<formControlPr xmlns="http://schemas.microsoft.com/office/spreadsheetml/2009/9/main" objectType="Scroll" dx="16" fmlaLink="$AP43" max="45" page="10" val="20"/>
</file>

<file path=xl/ctrlProps/ctrlProp45.xml><?xml version="1.0" encoding="utf-8"?>
<formControlPr xmlns="http://schemas.microsoft.com/office/spreadsheetml/2009/9/main" objectType="Scroll" dx="16" fmlaLink="$AP44" max="45" page="10" val="20"/>
</file>

<file path=xl/ctrlProps/ctrlProp46.xml><?xml version="1.0" encoding="utf-8"?>
<formControlPr xmlns="http://schemas.microsoft.com/office/spreadsheetml/2009/9/main" objectType="Scroll" dx="16" fmlaLink="$AP45" max="45" page="10" val="20"/>
</file>

<file path=xl/ctrlProps/ctrlProp47.xml><?xml version="1.0" encoding="utf-8"?>
<formControlPr xmlns="http://schemas.microsoft.com/office/spreadsheetml/2009/9/main" objectType="Scroll" dx="16" fmlaLink="$AP46" max="45" page="10" val="20"/>
</file>

<file path=xl/ctrlProps/ctrlProp48.xml><?xml version="1.0" encoding="utf-8"?>
<formControlPr xmlns="http://schemas.microsoft.com/office/spreadsheetml/2009/9/main" objectType="Scroll" dx="16" fmlaLink="$AP47" max="45" page="10" val="20"/>
</file>

<file path=xl/ctrlProps/ctrlProp49.xml><?xml version="1.0" encoding="utf-8"?>
<formControlPr xmlns="http://schemas.microsoft.com/office/spreadsheetml/2009/9/main" objectType="Scroll" dx="16" fmlaLink="$AP51" max="45" page="10" val="20"/>
</file>

<file path=xl/ctrlProps/ctrlProp5.xml><?xml version="1.0" encoding="utf-8"?>
<formControlPr xmlns="http://schemas.microsoft.com/office/spreadsheetml/2009/9/main" objectType="CheckBox" checked="Checked" fmlaLink="$W43" lockText="1" noThreeD="1"/>
</file>

<file path=xl/ctrlProps/ctrlProp50.xml><?xml version="1.0" encoding="utf-8"?>
<formControlPr xmlns="http://schemas.microsoft.com/office/spreadsheetml/2009/9/main" objectType="Scroll" dx="16" fmlaLink="$AP54" max="45" page="10" val="20"/>
</file>

<file path=xl/ctrlProps/ctrlProp51.xml><?xml version="1.0" encoding="utf-8"?>
<formControlPr xmlns="http://schemas.microsoft.com/office/spreadsheetml/2009/9/main" objectType="Spin" dx="16" fmlaLink="$H43" max="97" min="1" page="10" val="2"/>
</file>

<file path=xl/ctrlProps/ctrlProp52.xml><?xml version="1.0" encoding="utf-8"?>
<formControlPr xmlns="http://schemas.microsoft.com/office/spreadsheetml/2009/9/main" objectType="CheckBox" checked="Checked" fmlaLink="$F43" lockText="1" noThreeD="1"/>
</file>

<file path=xl/ctrlProps/ctrlProp53.xml><?xml version="1.0" encoding="utf-8"?>
<formControlPr xmlns="http://schemas.microsoft.com/office/spreadsheetml/2009/9/main" objectType="CheckBox" fmlaLink="$G$43" lockText="1" noThreeD="1"/>
</file>

<file path=xl/ctrlProps/ctrlProp54.xml><?xml version="1.0" encoding="utf-8"?>
<formControlPr xmlns="http://schemas.microsoft.com/office/spreadsheetml/2009/9/main" objectType="CheckBox" checked="Checked" fmlaLink="$F44" lockText="1" noThreeD="1"/>
</file>

<file path=xl/ctrlProps/ctrlProp55.xml><?xml version="1.0" encoding="utf-8"?>
<formControlPr xmlns="http://schemas.microsoft.com/office/spreadsheetml/2009/9/main" objectType="CheckBox" fmlaLink="$G$44" lockText="1" noThreeD="1"/>
</file>

<file path=xl/ctrlProps/ctrlProp56.xml><?xml version="1.0" encoding="utf-8"?>
<formControlPr xmlns="http://schemas.microsoft.com/office/spreadsheetml/2009/9/main" objectType="CheckBox" checked="Checked" fmlaLink="$F45" lockText="1" noThreeD="1"/>
</file>

<file path=xl/ctrlProps/ctrlProp57.xml><?xml version="1.0" encoding="utf-8"?>
<formControlPr xmlns="http://schemas.microsoft.com/office/spreadsheetml/2009/9/main" objectType="CheckBox" fmlaLink="$G$45" lockText="1" noThreeD="1"/>
</file>

<file path=xl/ctrlProps/ctrlProp58.xml><?xml version="1.0" encoding="utf-8"?>
<formControlPr xmlns="http://schemas.microsoft.com/office/spreadsheetml/2009/9/main" objectType="CheckBox" checked="Checked" fmlaLink="$F46" lockText="1" noThreeD="1"/>
</file>

<file path=xl/ctrlProps/ctrlProp59.xml><?xml version="1.0" encoding="utf-8"?>
<formControlPr xmlns="http://schemas.microsoft.com/office/spreadsheetml/2009/9/main" objectType="CheckBox" fmlaLink="$G$46" lockText="1" noThreeD="1"/>
</file>

<file path=xl/ctrlProps/ctrlProp6.xml><?xml version="1.0" encoding="utf-8"?>
<formControlPr xmlns="http://schemas.microsoft.com/office/spreadsheetml/2009/9/main" objectType="Spin" dx="16" fmlaLink="$H44" max="97" min="1" page="10"/>
</file>

<file path=xl/ctrlProps/ctrlProp60.xml><?xml version="1.0" encoding="utf-8"?>
<formControlPr xmlns="http://schemas.microsoft.com/office/spreadsheetml/2009/9/main" objectType="CheckBox" checked="Checked" fmlaLink="$F47" lockText="1" noThreeD="1"/>
</file>

<file path=xl/ctrlProps/ctrlProp61.xml><?xml version="1.0" encoding="utf-8"?>
<formControlPr xmlns="http://schemas.microsoft.com/office/spreadsheetml/2009/9/main" objectType="CheckBox" fmlaLink="$G$47" lockText="1" noThreeD="1"/>
</file>

<file path=xl/ctrlProps/ctrlProp62.xml><?xml version="1.0" encoding="utf-8"?>
<formControlPr xmlns="http://schemas.microsoft.com/office/spreadsheetml/2009/9/main" objectType="CheckBox" fmlaLink="$F51" lockText="1" noThreeD="1"/>
</file>

<file path=xl/ctrlProps/ctrlProp63.xml><?xml version="1.0" encoding="utf-8"?>
<formControlPr xmlns="http://schemas.microsoft.com/office/spreadsheetml/2009/9/main" objectType="CheckBox" checked="Checked" fmlaLink="$G$51" lockText="1" noThreeD="1"/>
</file>

<file path=xl/ctrlProps/ctrlProp64.xml><?xml version="1.0" encoding="utf-8"?>
<formControlPr xmlns="http://schemas.microsoft.com/office/spreadsheetml/2009/9/main" objectType="CheckBox" checked="Checked" fmlaLink="$F54" lockText="1" noThreeD="1"/>
</file>

<file path=xl/ctrlProps/ctrlProp65.xml><?xml version="1.0" encoding="utf-8"?>
<formControlPr xmlns="http://schemas.microsoft.com/office/spreadsheetml/2009/9/main" objectType="CheckBox" fmlaLink="$G$54" lockText="1" noThreeD="1"/>
</file>

<file path=xl/ctrlProps/ctrlProp66.xml><?xml version="1.0" encoding="utf-8"?>
<formControlPr xmlns="http://schemas.microsoft.com/office/spreadsheetml/2009/9/main" objectType="CheckBox" checked="Checked" fmlaLink="$W46" lockText="1" noThreeD="1"/>
</file>

<file path=xl/ctrlProps/ctrlProp67.xml><?xml version="1.0" encoding="utf-8"?>
<formControlPr xmlns="http://schemas.microsoft.com/office/spreadsheetml/2009/9/main" objectType="CheckBox" fmlaLink="$V54" lockText="1" noThreeD="1"/>
</file>

<file path=xl/ctrlProps/ctrlProp68.xml><?xml version="1.0" encoding="utf-8"?>
<formControlPr xmlns="http://schemas.microsoft.com/office/spreadsheetml/2009/9/main" objectType="CheckBox" checked="Checked" fmlaLink="$W54" lockText="1" noThreeD="1"/>
</file>

<file path=xl/ctrlProps/ctrlProp69.xml><?xml version="1.0" encoding="utf-8"?>
<formControlPr xmlns="http://schemas.microsoft.com/office/spreadsheetml/2009/9/main" objectType="CheckBox" fmlaLink="$V47" lockText="1" noThreeD="1"/>
</file>

<file path=xl/ctrlProps/ctrlProp7.xml><?xml version="1.0" encoding="utf-8"?>
<formControlPr xmlns="http://schemas.microsoft.com/office/spreadsheetml/2009/9/main" objectType="Drop" dropLines="10" dropStyle="combo" dx="16" fmlaLink="$AA44" fmlaRange="APR!$B$2:$C$11" noThreeD="1" val="0"/>
</file>

<file path=xl/ctrlProps/ctrlProp70.xml><?xml version="1.0" encoding="utf-8"?>
<formControlPr xmlns="http://schemas.microsoft.com/office/spreadsheetml/2009/9/main" objectType="CheckBox" checked="Checked" fmlaLink="$W47" lockText="1" noThreeD="1"/>
</file>

<file path=xl/ctrlProps/ctrlProp71.xml><?xml version="1.0" encoding="utf-8"?>
<formControlPr xmlns="http://schemas.microsoft.com/office/spreadsheetml/2009/9/main" objectType="CheckBox" fmlaLink="$V51" lockText="1" noThreeD="1"/>
</file>

<file path=xl/ctrlProps/ctrlProp72.xml><?xml version="1.0" encoding="utf-8"?>
<formControlPr xmlns="http://schemas.microsoft.com/office/spreadsheetml/2009/9/main" objectType="CheckBox" checked="Checked" fmlaLink="$W51" lockText="1" noThreeD="1"/>
</file>

<file path=xl/ctrlProps/ctrlProp73.xml><?xml version="1.0" encoding="utf-8"?>
<formControlPr xmlns="http://schemas.microsoft.com/office/spreadsheetml/2009/9/main" objectType="CheckBox" fmlaLink="$AB$26" lockText="1" noThreeD="1"/>
</file>

<file path=xl/ctrlProps/ctrlProp74.xml><?xml version="1.0" encoding="utf-8"?>
<formControlPr xmlns="http://schemas.microsoft.com/office/spreadsheetml/2009/9/main" objectType="CheckBox" checked="Checked" fmlaLink="$AC$26" lockText="1" noThreeD="1"/>
</file>

<file path=xl/ctrlProps/ctrlProp75.xml><?xml version="1.0" encoding="utf-8"?>
<formControlPr xmlns="http://schemas.microsoft.com/office/spreadsheetml/2009/9/main" objectType="CheckBox" fmlaLink="$AB$27" lockText="1" noThreeD="1"/>
</file>

<file path=xl/ctrlProps/ctrlProp76.xml><?xml version="1.0" encoding="utf-8"?>
<formControlPr xmlns="http://schemas.microsoft.com/office/spreadsheetml/2009/9/main" objectType="CheckBox" checked="Checked" fmlaLink="$AC$27" lockText="1" noThreeD="1"/>
</file>

<file path=xl/ctrlProps/ctrlProp77.xml><?xml version="1.0" encoding="utf-8"?>
<formControlPr xmlns="http://schemas.microsoft.com/office/spreadsheetml/2009/9/main" objectType="CheckBox" fmlaLink="$AB$28" lockText="1" noThreeD="1"/>
</file>

<file path=xl/ctrlProps/ctrlProp78.xml><?xml version="1.0" encoding="utf-8"?>
<formControlPr xmlns="http://schemas.microsoft.com/office/spreadsheetml/2009/9/main" objectType="CheckBox" checked="Checked" fmlaLink="$AC$28" lockText="1" noThreeD="1"/>
</file>

<file path=xl/ctrlProps/ctrlProp79.xml><?xml version="1.0" encoding="utf-8"?>
<formControlPr xmlns="http://schemas.microsoft.com/office/spreadsheetml/2009/9/main" objectType="CheckBox" fmlaLink="$AB$29" lockText="1" noThreeD="1"/>
</file>

<file path=xl/ctrlProps/ctrlProp8.xml><?xml version="1.0" encoding="utf-8"?>
<formControlPr xmlns="http://schemas.microsoft.com/office/spreadsheetml/2009/9/main" objectType="Drop" dropStyle="combo" dx="16" fmlaLink="$T44" fmlaRange="'Phases opérationnelles'!$B$2:$B$8" noThreeD="1" sel="7" val="0"/>
</file>

<file path=xl/ctrlProps/ctrlProp80.xml><?xml version="1.0" encoding="utf-8"?>
<formControlPr xmlns="http://schemas.microsoft.com/office/spreadsheetml/2009/9/main" objectType="CheckBox" checked="Checked" fmlaLink="$AC$29" lockText="1" noThreeD="1"/>
</file>

<file path=xl/ctrlProps/ctrlProp81.xml><?xml version="1.0" encoding="utf-8"?>
<formControlPr xmlns="http://schemas.microsoft.com/office/spreadsheetml/2009/9/main" objectType="CheckBox" fmlaLink="$AB$30" lockText="1" noThreeD="1"/>
</file>

<file path=xl/ctrlProps/ctrlProp82.xml><?xml version="1.0" encoding="utf-8"?>
<formControlPr xmlns="http://schemas.microsoft.com/office/spreadsheetml/2009/9/main" objectType="CheckBox" checked="Checked" fmlaLink="$AC$30" lockText="1" noThreeD="1"/>
</file>

<file path=xl/ctrlProps/ctrlProp83.xml><?xml version="1.0" encoding="utf-8"?>
<formControlPr xmlns="http://schemas.microsoft.com/office/spreadsheetml/2009/9/main" objectType="CheckBox" fmlaLink="$AB$31" lockText="1" noThreeD="1"/>
</file>

<file path=xl/ctrlProps/ctrlProp84.xml><?xml version="1.0" encoding="utf-8"?>
<formControlPr xmlns="http://schemas.microsoft.com/office/spreadsheetml/2009/9/main" objectType="CheckBox" checked="Checked" fmlaLink="$AC$31" lockText="1" noThreeD="1"/>
</file>

<file path=xl/ctrlProps/ctrlProp85.xml><?xml version="1.0" encoding="utf-8"?>
<formControlPr xmlns="http://schemas.microsoft.com/office/spreadsheetml/2009/9/main" objectType="CheckBox" fmlaLink="$AB$32" lockText="1" noThreeD="1"/>
</file>

<file path=xl/ctrlProps/ctrlProp86.xml><?xml version="1.0" encoding="utf-8"?>
<formControlPr xmlns="http://schemas.microsoft.com/office/spreadsheetml/2009/9/main" objectType="CheckBox" checked="Checked" fmlaLink="$AC$32" lockText="1" noThreeD="1"/>
</file>

<file path=xl/ctrlProps/ctrlProp87.xml><?xml version="1.0" encoding="utf-8"?>
<formControlPr xmlns="http://schemas.microsoft.com/office/spreadsheetml/2009/9/main" objectType="CheckBox" fmlaLink="$AB$33" lockText="1" noThreeD="1"/>
</file>

<file path=xl/ctrlProps/ctrlProp88.xml><?xml version="1.0" encoding="utf-8"?>
<formControlPr xmlns="http://schemas.microsoft.com/office/spreadsheetml/2009/9/main" objectType="CheckBox" checked="Checked" fmlaLink="$AC$33" lockText="1" noThreeD="1"/>
</file>

<file path=xl/ctrlProps/ctrlProp89.xml><?xml version="1.0" encoding="utf-8"?>
<formControlPr xmlns="http://schemas.microsoft.com/office/spreadsheetml/2009/9/main" objectType="CheckBox" fmlaLink="$AB$34" lockText="1" noThreeD="1"/>
</file>

<file path=xl/ctrlProps/ctrlProp9.xml><?xml version="1.0" encoding="utf-8"?>
<formControlPr xmlns="http://schemas.microsoft.com/office/spreadsheetml/2009/9/main" objectType="CheckBox" fmlaLink="$V44" lockText="1" noThreeD="1"/>
</file>

<file path=xl/ctrlProps/ctrlProp90.xml><?xml version="1.0" encoding="utf-8"?>
<formControlPr xmlns="http://schemas.microsoft.com/office/spreadsheetml/2009/9/main" objectType="CheckBox" checked="Checked" fmlaLink="$AC$34" lockText="1" noThreeD="1"/>
</file>

<file path=xl/ctrlProps/ctrlProp91.xml><?xml version="1.0" encoding="utf-8"?>
<formControlPr xmlns="http://schemas.microsoft.com/office/spreadsheetml/2009/9/main" objectType="CheckBox" fmlaLink="$AB$35" lockText="1" noThreeD="1"/>
</file>

<file path=xl/ctrlProps/ctrlProp92.xml><?xml version="1.0" encoding="utf-8"?>
<formControlPr xmlns="http://schemas.microsoft.com/office/spreadsheetml/2009/9/main" objectType="CheckBox" checked="Checked" fmlaLink="$AC$35" lockText="1" noThreeD="1"/>
</file>

<file path=xl/ctrlProps/ctrlProp93.xml><?xml version="1.0" encoding="utf-8"?>
<formControlPr xmlns="http://schemas.microsoft.com/office/spreadsheetml/2009/9/main" objectType="CheckBox" fmlaLink="$AB$36" lockText="1" noThreeD="1"/>
</file>

<file path=xl/ctrlProps/ctrlProp94.xml><?xml version="1.0" encoding="utf-8"?>
<formControlPr xmlns="http://schemas.microsoft.com/office/spreadsheetml/2009/9/main" objectType="CheckBox" checked="Checked" fmlaLink="$AC$36" lockText="1" noThreeD="1"/>
</file>

<file path=xl/ctrlProps/ctrlProp95.xml><?xml version="1.0" encoding="utf-8"?>
<formControlPr xmlns="http://schemas.microsoft.com/office/spreadsheetml/2009/9/main" objectType="CheckBox" fmlaLink="$G$48" lockText="1" noThreeD="1"/>
</file>

<file path=xl/ctrlProps/ctrlProp96.xml><?xml version="1.0" encoding="utf-8"?>
<formControlPr xmlns="http://schemas.microsoft.com/office/spreadsheetml/2009/9/main" objectType="CheckBox" fmlaLink="$G$49" lockText="1" noThreeD="1"/>
</file>

<file path=xl/ctrlProps/ctrlProp97.xml><?xml version="1.0" encoding="utf-8"?>
<formControlPr xmlns="http://schemas.microsoft.com/office/spreadsheetml/2009/9/main" objectType="CheckBox" fmlaLink="$G$50" lockText="1" noThreeD="1"/>
</file>

<file path=xl/ctrlProps/ctrlProp98.xml><?xml version="1.0" encoding="utf-8"?>
<formControlPr xmlns="http://schemas.microsoft.com/office/spreadsheetml/2009/9/main" objectType="CheckBox" checked="Checked" fmlaLink="$F48" lockText="1" noThreeD="1"/>
</file>

<file path=xl/ctrlProps/ctrlProp99.xml><?xml version="1.0" encoding="utf-8"?>
<formControlPr xmlns="http://schemas.microsoft.com/office/spreadsheetml/2009/9/main" objectType="CheckBox" checked="Checked" fmlaLink="$F49" lockText="1" noThreeD="1"/>
</file>

<file path=xl/drawings/_rels/drawing1.xml.rels><?xml version="1.0" encoding="UTF-8" standalone="yes"?>
<Relationships xmlns="http://schemas.openxmlformats.org/package/2006/relationships"><Relationship Id="rId8" Type="http://schemas.openxmlformats.org/officeDocument/2006/relationships/chart" Target="../charts/chart3.xml"/><Relationship Id="rId3" Type="http://schemas.openxmlformats.org/officeDocument/2006/relationships/image" Target="../media/image3.emf"/><Relationship Id="rId7" Type="http://schemas.openxmlformats.org/officeDocument/2006/relationships/chart" Target="../charts/chart2.xml"/><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chart" Target="../charts/chart1.xml"/><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0</xdr:col>
      <xdr:colOff>55469</xdr:colOff>
      <xdr:row>1</xdr:row>
      <xdr:rowOff>247730</xdr:rowOff>
    </xdr:from>
    <xdr:to>
      <xdr:col>3</xdr:col>
      <xdr:colOff>1209331</xdr:colOff>
      <xdr:row>1</xdr:row>
      <xdr:rowOff>1099688</xdr:rowOff>
    </xdr:to>
    <xdr:pic>
      <xdr:nvPicPr>
        <xdr:cNvPr id="4" name="Picture 5" descr="P:\COMM\LOGOS\Logocram\CRAM-new.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469" y="271543"/>
          <a:ext cx="1516155" cy="8519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14279</xdr:colOff>
      <xdr:row>1</xdr:row>
      <xdr:rowOff>237998</xdr:rowOff>
    </xdr:from>
    <xdr:to>
      <xdr:col>7</xdr:col>
      <xdr:colOff>203478</xdr:colOff>
      <xdr:row>1</xdr:row>
      <xdr:rowOff>1047750</xdr:rowOff>
    </xdr:to>
    <xdr:pic>
      <xdr:nvPicPr>
        <xdr:cNvPr id="5" name="Picture 15" descr="P:\COMM\FLORENCE\logos\Risques Professionnels\AM_RPrvb.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81154" y="261811"/>
          <a:ext cx="1484598" cy="809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344670</xdr:colOff>
      <xdr:row>1</xdr:row>
      <xdr:rowOff>338136</xdr:rowOff>
    </xdr:from>
    <xdr:to>
      <xdr:col>15</xdr:col>
      <xdr:colOff>54226</xdr:colOff>
      <xdr:row>1</xdr:row>
      <xdr:rowOff>952500</xdr:rowOff>
    </xdr:to>
    <xdr:pic>
      <xdr:nvPicPr>
        <xdr:cNvPr id="6" name="Picture 10"/>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285514" y="361949"/>
          <a:ext cx="1600519" cy="614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47</xdr:col>
      <xdr:colOff>0</xdr:colOff>
      <xdr:row>1</xdr:row>
      <xdr:rowOff>9525</xdr:rowOff>
    </xdr:from>
    <xdr:to>
      <xdr:col>47</xdr:col>
      <xdr:colOff>0</xdr:colOff>
      <xdr:row>1</xdr:row>
      <xdr:rowOff>866775</xdr:rowOff>
    </xdr:to>
    <xdr:pic>
      <xdr:nvPicPr>
        <xdr:cNvPr id="7" name="Picture 10" descr="C:\Documents and Settings\jerome.beillevaire\Bureau\logo ministère du travail184.jp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544425" y="9525"/>
          <a:ext cx="67627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176144</xdr:colOff>
      <xdr:row>1</xdr:row>
      <xdr:rowOff>298725</xdr:rowOff>
    </xdr:from>
    <xdr:to>
      <xdr:col>16</xdr:col>
      <xdr:colOff>414636</xdr:colOff>
      <xdr:row>1</xdr:row>
      <xdr:rowOff>1035843</xdr:rowOff>
    </xdr:to>
    <xdr:pic>
      <xdr:nvPicPr>
        <xdr:cNvPr id="8" name="Picture 10" descr="C:\Documents and Settings\jerome.beillevaire\Bureau\logo ministère du travail184.jpg"/>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938644" y="322538"/>
          <a:ext cx="643306" cy="7371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13</xdr:col>
          <xdr:colOff>38100</xdr:colOff>
          <xdr:row>42</xdr:row>
          <xdr:rowOff>9525</xdr:rowOff>
        </xdr:from>
        <xdr:to>
          <xdr:col>14</xdr:col>
          <xdr:colOff>0</xdr:colOff>
          <xdr:row>43</xdr:row>
          <xdr:rowOff>0</xdr:rowOff>
        </xdr:to>
        <xdr:sp macro="" textlink="">
          <xdr:nvSpPr>
            <xdr:cNvPr id="1040" name="Spinner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42</xdr:row>
          <xdr:rowOff>9525</xdr:rowOff>
        </xdr:from>
        <xdr:to>
          <xdr:col>26</xdr:col>
          <xdr:colOff>1933575</xdr:colOff>
          <xdr:row>43</xdr:row>
          <xdr:rowOff>9525</xdr:rowOff>
        </xdr:to>
        <xdr:sp macro="" textlink="">
          <xdr:nvSpPr>
            <xdr:cNvPr id="1043" name="Drop Down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42</xdr:row>
          <xdr:rowOff>9525</xdr:rowOff>
        </xdr:from>
        <xdr:to>
          <xdr:col>19</xdr:col>
          <xdr:colOff>2286000</xdr:colOff>
          <xdr:row>43</xdr:row>
          <xdr:rowOff>0</xdr:rowOff>
        </xdr:to>
        <xdr:sp macro="" textlink="">
          <xdr:nvSpPr>
            <xdr:cNvPr id="1045" name="Drop Down 21"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42</xdr:row>
          <xdr:rowOff>66675</xdr:rowOff>
        </xdr:from>
        <xdr:to>
          <xdr:col>20</xdr:col>
          <xdr:colOff>381000</xdr:colOff>
          <xdr:row>42</xdr:row>
          <xdr:rowOff>200025</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&lt;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42</xdr:row>
          <xdr:rowOff>219075</xdr:rowOff>
        </xdr:from>
        <xdr:to>
          <xdr:col>23</xdr:col>
          <xdr:colOff>28575</xdr:colOff>
          <xdr:row>42</xdr:row>
          <xdr:rowOff>333375</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19050</xdr:colOff>
          <xdr:row>43</xdr:row>
          <xdr:rowOff>9525</xdr:rowOff>
        </xdr:from>
        <xdr:to>
          <xdr:col>7</xdr:col>
          <xdr:colOff>190500</xdr:colOff>
          <xdr:row>44</xdr:row>
          <xdr:rowOff>0</xdr:rowOff>
        </xdr:to>
        <xdr:sp macro="" textlink="">
          <xdr:nvSpPr>
            <xdr:cNvPr id="1053" name="Spinner 29" hidden="1">
              <a:extLst>
                <a:ext uri="{63B3BB69-23CF-44E3-9099-C40C66FF867C}">
                  <a14:compatExt spid="_x0000_s1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43</xdr:row>
          <xdr:rowOff>0</xdr:rowOff>
        </xdr:from>
        <xdr:to>
          <xdr:col>26</xdr:col>
          <xdr:colOff>1933575</xdr:colOff>
          <xdr:row>44</xdr:row>
          <xdr:rowOff>0</xdr:rowOff>
        </xdr:to>
        <xdr:sp macro="" textlink="">
          <xdr:nvSpPr>
            <xdr:cNvPr id="1054" name="Drop Down 30" hidden="1">
              <a:extLst>
                <a:ext uri="{63B3BB69-23CF-44E3-9099-C40C66FF867C}">
                  <a14:compatExt spid="_x0000_s1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43</xdr:row>
          <xdr:rowOff>9525</xdr:rowOff>
        </xdr:from>
        <xdr:to>
          <xdr:col>19</xdr:col>
          <xdr:colOff>2286000</xdr:colOff>
          <xdr:row>44</xdr:row>
          <xdr:rowOff>0</xdr:rowOff>
        </xdr:to>
        <xdr:sp macro="" textlink="">
          <xdr:nvSpPr>
            <xdr:cNvPr id="1055" name="Drop Down 31" hidden="1">
              <a:extLst>
                <a:ext uri="{63B3BB69-23CF-44E3-9099-C40C66FF867C}">
                  <a14:compatExt spid="_x0000_s1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43</xdr:row>
          <xdr:rowOff>66675</xdr:rowOff>
        </xdr:from>
        <xdr:to>
          <xdr:col>20</xdr:col>
          <xdr:colOff>381000</xdr:colOff>
          <xdr:row>43</xdr:row>
          <xdr:rowOff>200025</xdr:rowOff>
        </xdr:to>
        <xdr:sp macro="" textlink="">
          <xdr:nvSpPr>
            <xdr:cNvPr id="1056" name="Check Box 32" hidden="1">
              <a:extLst>
                <a:ext uri="{63B3BB69-23CF-44E3-9099-C40C66FF867C}">
                  <a14:compatExt spid="_x0000_s10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&lt;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43</xdr:row>
          <xdr:rowOff>219075</xdr:rowOff>
        </xdr:from>
        <xdr:to>
          <xdr:col>23</xdr:col>
          <xdr:colOff>28575</xdr:colOff>
          <xdr:row>43</xdr:row>
          <xdr:rowOff>333375</xdr:rowOff>
        </xdr:to>
        <xdr:sp macro="" textlink="">
          <xdr:nvSpPr>
            <xdr:cNvPr id="1057" name="Check Box 33" hidden="1">
              <a:extLst>
                <a:ext uri="{63B3BB69-23CF-44E3-9099-C40C66FF867C}">
                  <a14:compatExt spid="_x0000_s10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19050</xdr:colOff>
          <xdr:row>44</xdr:row>
          <xdr:rowOff>0</xdr:rowOff>
        </xdr:from>
        <xdr:to>
          <xdr:col>7</xdr:col>
          <xdr:colOff>190500</xdr:colOff>
          <xdr:row>44</xdr:row>
          <xdr:rowOff>409575</xdr:rowOff>
        </xdr:to>
        <xdr:sp macro="" textlink="">
          <xdr:nvSpPr>
            <xdr:cNvPr id="1061" name="Spinner 37" hidden="1">
              <a:extLst>
                <a:ext uri="{63B3BB69-23CF-44E3-9099-C40C66FF867C}">
                  <a14:compatExt spid="_x0000_s1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44</xdr:row>
          <xdr:rowOff>9525</xdr:rowOff>
        </xdr:from>
        <xdr:to>
          <xdr:col>26</xdr:col>
          <xdr:colOff>1933575</xdr:colOff>
          <xdr:row>45</xdr:row>
          <xdr:rowOff>9525</xdr:rowOff>
        </xdr:to>
        <xdr:sp macro="" textlink="">
          <xdr:nvSpPr>
            <xdr:cNvPr id="1062" name="Drop Down 38" hidden="1">
              <a:extLst>
                <a:ext uri="{63B3BB69-23CF-44E3-9099-C40C66FF867C}">
                  <a14:compatExt spid="_x0000_s1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44</xdr:row>
          <xdr:rowOff>9525</xdr:rowOff>
        </xdr:from>
        <xdr:to>
          <xdr:col>19</xdr:col>
          <xdr:colOff>2286000</xdr:colOff>
          <xdr:row>45</xdr:row>
          <xdr:rowOff>0</xdr:rowOff>
        </xdr:to>
        <xdr:sp macro="" textlink="">
          <xdr:nvSpPr>
            <xdr:cNvPr id="1063" name="Drop Down 39" hidden="1">
              <a:extLst>
                <a:ext uri="{63B3BB69-23CF-44E3-9099-C40C66FF867C}">
                  <a14:compatExt spid="_x0000_s1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44</xdr:row>
          <xdr:rowOff>66675</xdr:rowOff>
        </xdr:from>
        <xdr:to>
          <xdr:col>20</xdr:col>
          <xdr:colOff>381000</xdr:colOff>
          <xdr:row>44</xdr:row>
          <xdr:rowOff>200025</xdr:rowOff>
        </xdr:to>
        <xdr:sp macro="" textlink="">
          <xdr:nvSpPr>
            <xdr:cNvPr id="1064" name="Check Box 40" hidden="1">
              <a:extLst>
                <a:ext uri="{63B3BB69-23CF-44E3-9099-C40C66FF867C}">
                  <a14:compatExt spid="_x0000_s10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&lt;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44</xdr:row>
          <xdr:rowOff>219075</xdr:rowOff>
        </xdr:from>
        <xdr:to>
          <xdr:col>23</xdr:col>
          <xdr:colOff>28575</xdr:colOff>
          <xdr:row>44</xdr:row>
          <xdr:rowOff>333375</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19050</xdr:colOff>
          <xdr:row>46</xdr:row>
          <xdr:rowOff>9525</xdr:rowOff>
        </xdr:from>
        <xdr:to>
          <xdr:col>7</xdr:col>
          <xdr:colOff>190500</xdr:colOff>
          <xdr:row>47</xdr:row>
          <xdr:rowOff>0</xdr:rowOff>
        </xdr:to>
        <xdr:sp macro="" textlink="">
          <xdr:nvSpPr>
            <xdr:cNvPr id="1069" name="Spinner 45" hidden="1">
              <a:extLst>
                <a:ext uri="{63B3BB69-23CF-44E3-9099-C40C66FF867C}">
                  <a14:compatExt spid="_x0000_s1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45</xdr:row>
          <xdr:rowOff>0</xdr:rowOff>
        </xdr:from>
        <xdr:to>
          <xdr:col>26</xdr:col>
          <xdr:colOff>1933575</xdr:colOff>
          <xdr:row>45</xdr:row>
          <xdr:rowOff>314325</xdr:rowOff>
        </xdr:to>
        <xdr:sp macro="" textlink="">
          <xdr:nvSpPr>
            <xdr:cNvPr id="1070" name="Drop Down 46" hidden="1">
              <a:extLst>
                <a:ext uri="{63B3BB69-23CF-44E3-9099-C40C66FF867C}">
                  <a14:compatExt spid="_x0000_s10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45</xdr:row>
          <xdr:rowOff>9525</xdr:rowOff>
        </xdr:from>
        <xdr:to>
          <xdr:col>19</xdr:col>
          <xdr:colOff>2286000</xdr:colOff>
          <xdr:row>45</xdr:row>
          <xdr:rowOff>323850</xdr:rowOff>
        </xdr:to>
        <xdr:sp macro="" textlink="">
          <xdr:nvSpPr>
            <xdr:cNvPr id="1071" name="Drop Down 47" hidden="1">
              <a:extLst>
                <a:ext uri="{63B3BB69-23CF-44E3-9099-C40C66FF867C}">
                  <a14:compatExt spid="_x0000_s1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45</xdr:row>
          <xdr:rowOff>66675</xdr:rowOff>
        </xdr:from>
        <xdr:to>
          <xdr:col>20</xdr:col>
          <xdr:colOff>381000</xdr:colOff>
          <xdr:row>45</xdr:row>
          <xdr:rowOff>200025</xdr:rowOff>
        </xdr:to>
        <xdr:sp macro="" textlink="">
          <xdr:nvSpPr>
            <xdr:cNvPr id="1072" name="Check Box 48" hidden="1">
              <a:extLst>
                <a:ext uri="{63B3BB69-23CF-44E3-9099-C40C66FF867C}">
                  <a14:compatExt spid="_x0000_s10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&lt;</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19050</xdr:colOff>
          <xdr:row>45</xdr:row>
          <xdr:rowOff>0</xdr:rowOff>
        </xdr:from>
        <xdr:to>
          <xdr:col>7</xdr:col>
          <xdr:colOff>190500</xdr:colOff>
          <xdr:row>45</xdr:row>
          <xdr:rowOff>400050</xdr:rowOff>
        </xdr:to>
        <xdr:sp macro="" textlink="">
          <xdr:nvSpPr>
            <xdr:cNvPr id="1077" name="Spinner 53" hidden="1">
              <a:extLst>
                <a:ext uri="{63B3BB69-23CF-44E3-9099-C40C66FF867C}">
                  <a14:compatExt spid="_x0000_s1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45</xdr:row>
          <xdr:rowOff>9525</xdr:rowOff>
        </xdr:from>
        <xdr:to>
          <xdr:col>26</xdr:col>
          <xdr:colOff>1933575</xdr:colOff>
          <xdr:row>46</xdr:row>
          <xdr:rowOff>0</xdr:rowOff>
        </xdr:to>
        <xdr:sp macro="" textlink="">
          <xdr:nvSpPr>
            <xdr:cNvPr id="1078" name="Drop Down 54" hidden="1">
              <a:extLst>
                <a:ext uri="{63B3BB69-23CF-44E3-9099-C40C66FF867C}">
                  <a14:compatExt spid="_x0000_s1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45</xdr:row>
          <xdr:rowOff>9525</xdr:rowOff>
        </xdr:from>
        <xdr:to>
          <xdr:col>19</xdr:col>
          <xdr:colOff>2286000</xdr:colOff>
          <xdr:row>46</xdr:row>
          <xdr:rowOff>0</xdr:rowOff>
        </xdr:to>
        <xdr:sp macro="" textlink="">
          <xdr:nvSpPr>
            <xdr:cNvPr id="1079" name="Drop Down 55" hidden="1">
              <a:extLst>
                <a:ext uri="{63B3BB69-23CF-44E3-9099-C40C66FF867C}">
                  <a14:compatExt spid="_x0000_s1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46</xdr:row>
          <xdr:rowOff>0</xdr:rowOff>
        </xdr:from>
        <xdr:to>
          <xdr:col>26</xdr:col>
          <xdr:colOff>1933575</xdr:colOff>
          <xdr:row>46</xdr:row>
          <xdr:rowOff>314325</xdr:rowOff>
        </xdr:to>
        <xdr:sp macro="" textlink="">
          <xdr:nvSpPr>
            <xdr:cNvPr id="1134" name="Drop Down 110" hidden="1">
              <a:extLst>
                <a:ext uri="{63B3BB69-23CF-44E3-9099-C40C66FF867C}">
                  <a14:compatExt spid="_x0000_s11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46</xdr:row>
          <xdr:rowOff>9525</xdr:rowOff>
        </xdr:from>
        <xdr:to>
          <xdr:col>19</xdr:col>
          <xdr:colOff>2286000</xdr:colOff>
          <xdr:row>46</xdr:row>
          <xdr:rowOff>323850</xdr:rowOff>
        </xdr:to>
        <xdr:sp macro="" textlink="">
          <xdr:nvSpPr>
            <xdr:cNvPr id="1135" name="Drop Down 111" hidden="1">
              <a:extLst>
                <a:ext uri="{63B3BB69-23CF-44E3-9099-C40C66FF867C}">
                  <a14:compatExt spid="_x0000_s11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46</xdr:row>
          <xdr:rowOff>0</xdr:rowOff>
        </xdr:from>
        <xdr:to>
          <xdr:col>26</xdr:col>
          <xdr:colOff>1933575</xdr:colOff>
          <xdr:row>47</xdr:row>
          <xdr:rowOff>0</xdr:rowOff>
        </xdr:to>
        <xdr:sp macro="" textlink="">
          <xdr:nvSpPr>
            <xdr:cNvPr id="1142" name="Drop Down 118" hidden="1">
              <a:extLst>
                <a:ext uri="{63B3BB69-23CF-44E3-9099-C40C66FF867C}">
                  <a14:compatExt spid="_x0000_s11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46</xdr:row>
          <xdr:rowOff>9525</xdr:rowOff>
        </xdr:from>
        <xdr:to>
          <xdr:col>19</xdr:col>
          <xdr:colOff>2286000</xdr:colOff>
          <xdr:row>47</xdr:row>
          <xdr:rowOff>0</xdr:rowOff>
        </xdr:to>
        <xdr:sp macro="" textlink="">
          <xdr:nvSpPr>
            <xdr:cNvPr id="1143" name="Drop Down 119" hidden="1">
              <a:extLst>
                <a:ext uri="{63B3BB69-23CF-44E3-9099-C40C66FF867C}">
                  <a14:compatExt spid="_x0000_s11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50</xdr:row>
          <xdr:rowOff>0</xdr:rowOff>
        </xdr:from>
        <xdr:to>
          <xdr:col>26</xdr:col>
          <xdr:colOff>1933575</xdr:colOff>
          <xdr:row>50</xdr:row>
          <xdr:rowOff>314325</xdr:rowOff>
        </xdr:to>
        <xdr:sp macro="" textlink="">
          <xdr:nvSpPr>
            <xdr:cNvPr id="1150" name="Drop Down 126" hidden="1">
              <a:extLst>
                <a:ext uri="{63B3BB69-23CF-44E3-9099-C40C66FF867C}">
                  <a14:compatExt spid="_x0000_s1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50</xdr:row>
          <xdr:rowOff>9525</xdr:rowOff>
        </xdr:from>
        <xdr:to>
          <xdr:col>19</xdr:col>
          <xdr:colOff>2286000</xdr:colOff>
          <xdr:row>50</xdr:row>
          <xdr:rowOff>323850</xdr:rowOff>
        </xdr:to>
        <xdr:sp macro="" textlink="">
          <xdr:nvSpPr>
            <xdr:cNvPr id="1151" name="Drop Down 127" hidden="1">
              <a:extLst>
                <a:ext uri="{63B3BB69-23CF-44E3-9099-C40C66FF867C}">
                  <a14:compatExt spid="_x0000_s1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19050</xdr:colOff>
          <xdr:row>47</xdr:row>
          <xdr:rowOff>9525</xdr:rowOff>
        </xdr:from>
        <xdr:to>
          <xdr:col>7</xdr:col>
          <xdr:colOff>190500</xdr:colOff>
          <xdr:row>48</xdr:row>
          <xdr:rowOff>0</xdr:rowOff>
        </xdr:to>
        <xdr:sp macro="" textlink="">
          <xdr:nvSpPr>
            <xdr:cNvPr id="1157" name="Spinner 133" hidden="1">
              <a:extLst>
                <a:ext uri="{63B3BB69-23CF-44E3-9099-C40C66FF867C}">
                  <a14:compatExt spid="_x0000_s1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50</xdr:row>
          <xdr:rowOff>9525</xdr:rowOff>
        </xdr:from>
        <xdr:to>
          <xdr:col>26</xdr:col>
          <xdr:colOff>1933575</xdr:colOff>
          <xdr:row>51</xdr:row>
          <xdr:rowOff>9525</xdr:rowOff>
        </xdr:to>
        <xdr:sp macro="" textlink="">
          <xdr:nvSpPr>
            <xdr:cNvPr id="1158" name="Drop Down 134" hidden="1">
              <a:extLst>
                <a:ext uri="{63B3BB69-23CF-44E3-9099-C40C66FF867C}">
                  <a14:compatExt spid="_x0000_s1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50</xdr:row>
          <xdr:rowOff>19050</xdr:rowOff>
        </xdr:from>
        <xdr:to>
          <xdr:col>19</xdr:col>
          <xdr:colOff>2286000</xdr:colOff>
          <xdr:row>51</xdr:row>
          <xdr:rowOff>9525</xdr:rowOff>
        </xdr:to>
        <xdr:sp macro="" textlink="">
          <xdr:nvSpPr>
            <xdr:cNvPr id="1159" name="Drop Down 135" hidden="1">
              <a:extLst>
                <a:ext uri="{63B3BB69-23CF-44E3-9099-C40C66FF867C}">
                  <a14:compatExt spid="_x0000_s11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53</xdr:row>
          <xdr:rowOff>0</xdr:rowOff>
        </xdr:from>
        <xdr:to>
          <xdr:col>26</xdr:col>
          <xdr:colOff>1933575</xdr:colOff>
          <xdr:row>53</xdr:row>
          <xdr:rowOff>314325</xdr:rowOff>
        </xdr:to>
        <xdr:sp macro="" textlink="">
          <xdr:nvSpPr>
            <xdr:cNvPr id="1166" name="Drop Down 142" hidden="1">
              <a:extLst>
                <a:ext uri="{63B3BB69-23CF-44E3-9099-C40C66FF867C}">
                  <a14:compatExt spid="_x0000_s11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53</xdr:row>
          <xdr:rowOff>9525</xdr:rowOff>
        </xdr:from>
        <xdr:to>
          <xdr:col>19</xdr:col>
          <xdr:colOff>2286000</xdr:colOff>
          <xdr:row>53</xdr:row>
          <xdr:rowOff>323850</xdr:rowOff>
        </xdr:to>
        <xdr:sp macro="" textlink="">
          <xdr:nvSpPr>
            <xdr:cNvPr id="1167" name="Drop Down 143" hidden="1">
              <a:extLst>
                <a:ext uri="{63B3BB69-23CF-44E3-9099-C40C66FF867C}">
                  <a14:compatExt spid="_x0000_s11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19050</xdr:colOff>
          <xdr:row>53</xdr:row>
          <xdr:rowOff>28575</xdr:rowOff>
        </xdr:from>
        <xdr:to>
          <xdr:col>7</xdr:col>
          <xdr:colOff>190500</xdr:colOff>
          <xdr:row>53</xdr:row>
          <xdr:rowOff>419100</xdr:rowOff>
        </xdr:to>
        <xdr:sp macro="" textlink="">
          <xdr:nvSpPr>
            <xdr:cNvPr id="1173" name="Spinner 149" hidden="1">
              <a:extLst>
                <a:ext uri="{63B3BB69-23CF-44E3-9099-C40C66FF867C}">
                  <a14:compatExt spid="_x0000_s1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53</xdr:row>
          <xdr:rowOff>9525</xdr:rowOff>
        </xdr:from>
        <xdr:to>
          <xdr:col>26</xdr:col>
          <xdr:colOff>1943100</xdr:colOff>
          <xdr:row>53</xdr:row>
          <xdr:rowOff>428625</xdr:rowOff>
        </xdr:to>
        <xdr:sp macro="" textlink="">
          <xdr:nvSpPr>
            <xdr:cNvPr id="1174" name="Drop Down 150" hidden="1">
              <a:extLst>
                <a:ext uri="{63B3BB69-23CF-44E3-9099-C40C66FF867C}">
                  <a14:compatExt spid="_x0000_s1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53</xdr:row>
          <xdr:rowOff>19050</xdr:rowOff>
        </xdr:from>
        <xdr:to>
          <xdr:col>19</xdr:col>
          <xdr:colOff>2286000</xdr:colOff>
          <xdr:row>53</xdr:row>
          <xdr:rowOff>428625</xdr:rowOff>
        </xdr:to>
        <xdr:sp macro="" textlink="">
          <xdr:nvSpPr>
            <xdr:cNvPr id="1175" name="Drop Down 151" hidden="1">
              <a:extLst>
                <a:ext uri="{63B3BB69-23CF-44E3-9099-C40C66FF867C}">
                  <a14:compatExt spid="_x0000_s1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42</xdr:row>
          <xdr:rowOff>0</xdr:rowOff>
        </xdr:from>
        <xdr:to>
          <xdr:col>24</xdr:col>
          <xdr:colOff>142875</xdr:colOff>
          <xdr:row>42</xdr:row>
          <xdr:rowOff>409575</xdr:rowOff>
        </xdr:to>
        <xdr:sp macro="" textlink="">
          <xdr:nvSpPr>
            <xdr:cNvPr id="1180" name="Scroll Bar 156" hidden="1">
              <a:extLst>
                <a:ext uri="{63B3BB69-23CF-44E3-9099-C40C66FF867C}">
                  <a14:compatExt spid="_x0000_s1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43</xdr:row>
          <xdr:rowOff>0</xdr:rowOff>
        </xdr:from>
        <xdr:to>
          <xdr:col>24</xdr:col>
          <xdr:colOff>142875</xdr:colOff>
          <xdr:row>43</xdr:row>
          <xdr:rowOff>409575</xdr:rowOff>
        </xdr:to>
        <xdr:sp macro="" textlink="">
          <xdr:nvSpPr>
            <xdr:cNvPr id="1182" name="Scroll Bar 158" hidden="1">
              <a:extLst>
                <a:ext uri="{63B3BB69-23CF-44E3-9099-C40C66FF867C}">
                  <a14:compatExt spid="_x0000_s11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44</xdr:row>
          <xdr:rowOff>0</xdr:rowOff>
        </xdr:from>
        <xdr:to>
          <xdr:col>24</xdr:col>
          <xdr:colOff>142875</xdr:colOff>
          <xdr:row>44</xdr:row>
          <xdr:rowOff>409575</xdr:rowOff>
        </xdr:to>
        <xdr:sp macro="" textlink="">
          <xdr:nvSpPr>
            <xdr:cNvPr id="1183" name="Scroll Bar 159" hidden="1">
              <a:extLst>
                <a:ext uri="{63B3BB69-23CF-44E3-9099-C40C66FF867C}">
                  <a14:compatExt spid="_x0000_s11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45</xdr:row>
          <xdr:rowOff>0</xdr:rowOff>
        </xdr:from>
        <xdr:to>
          <xdr:col>24</xdr:col>
          <xdr:colOff>142875</xdr:colOff>
          <xdr:row>45</xdr:row>
          <xdr:rowOff>409575</xdr:rowOff>
        </xdr:to>
        <xdr:sp macro="" textlink="">
          <xdr:nvSpPr>
            <xdr:cNvPr id="1184" name="Scroll Bar 160" hidden="1">
              <a:extLst>
                <a:ext uri="{63B3BB69-23CF-44E3-9099-C40C66FF867C}">
                  <a14:compatExt spid="_x0000_s1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46</xdr:row>
          <xdr:rowOff>0</xdr:rowOff>
        </xdr:from>
        <xdr:to>
          <xdr:col>24</xdr:col>
          <xdr:colOff>142875</xdr:colOff>
          <xdr:row>46</xdr:row>
          <xdr:rowOff>409575</xdr:rowOff>
        </xdr:to>
        <xdr:sp macro="" textlink="">
          <xdr:nvSpPr>
            <xdr:cNvPr id="1185" name="Scroll Bar 161" hidden="1">
              <a:extLst>
                <a:ext uri="{63B3BB69-23CF-44E3-9099-C40C66FF867C}">
                  <a14:compatExt spid="_x0000_s11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50</xdr:row>
          <xdr:rowOff>0</xdr:rowOff>
        </xdr:from>
        <xdr:to>
          <xdr:col>24</xdr:col>
          <xdr:colOff>142875</xdr:colOff>
          <xdr:row>50</xdr:row>
          <xdr:rowOff>409575</xdr:rowOff>
        </xdr:to>
        <xdr:sp macro="" textlink="">
          <xdr:nvSpPr>
            <xdr:cNvPr id="1186" name="Scroll Bar 162" hidden="1">
              <a:extLst>
                <a:ext uri="{63B3BB69-23CF-44E3-9099-C40C66FF867C}">
                  <a14:compatExt spid="_x0000_s11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53</xdr:row>
          <xdr:rowOff>0</xdr:rowOff>
        </xdr:from>
        <xdr:to>
          <xdr:col>24</xdr:col>
          <xdr:colOff>142875</xdr:colOff>
          <xdr:row>53</xdr:row>
          <xdr:rowOff>409575</xdr:rowOff>
        </xdr:to>
        <xdr:sp macro="" textlink="">
          <xdr:nvSpPr>
            <xdr:cNvPr id="1187" name="Scroll Bar 163" hidden="1">
              <a:extLst>
                <a:ext uri="{63B3BB69-23CF-44E3-9099-C40C66FF867C}">
                  <a14:compatExt spid="_x0000_s11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xdr:colOff>
          <xdr:row>42</xdr:row>
          <xdr:rowOff>19050</xdr:rowOff>
        </xdr:from>
        <xdr:to>
          <xdr:col>40</xdr:col>
          <xdr:colOff>152400</xdr:colOff>
          <xdr:row>43</xdr:row>
          <xdr:rowOff>9525</xdr:rowOff>
        </xdr:to>
        <xdr:sp macro="" textlink="">
          <xdr:nvSpPr>
            <xdr:cNvPr id="1188" name="Scroll Bar 164" hidden="1">
              <a:extLst>
                <a:ext uri="{63B3BB69-23CF-44E3-9099-C40C66FF867C}">
                  <a14:compatExt spid="_x0000_s11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xdr:colOff>
          <xdr:row>43</xdr:row>
          <xdr:rowOff>19050</xdr:rowOff>
        </xdr:from>
        <xdr:to>
          <xdr:col>40</xdr:col>
          <xdr:colOff>152400</xdr:colOff>
          <xdr:row>44</xdr:row>
          <xdr:rowOff>9525</xdr:rowOff>
        </xdr:to>
        <xdr:sp macro="" textlink="">
          <xdr:nvSpPr>
            <xdr:cNvPr id="1189" name="Scroll Bar 165" hidden="1">
              <a:extLst>
                <a:ext uri="{63B3BB69-23CF-44E3-9099-C40C66FF867C}">
                  <a14:compatExt spid="_x0000_s11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xdr:colOff>
          <xdr:row>44</xdr:row>
          <xdr:rowOff>19050</xdr:rowOff>
        </xdr:from>
        <xdr:to>
          <xdr:col>40</xdr:col>
          <xdr:colOff>152400</xdr:colOff>
          <xdr:row>45</xdr:row>
          <xdr:rowOff>9525</xdr:rowOff>
        </xdr:to>
        <xdr:sp macro="" textlink="">
          <xdr:nvSpPr>
            <xdr:cNvPr id="1190" name="Scroll Bar 166" hidden="1">
              <a:extLst>
                <a:ext uri="{63B3BB69-23CF-44E3-9099-C40C66FF867C}">
                  <a14:compatExt spid="_x0000_s11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xdr:colOff>
          <xdr:row>45</xdr:row>
          <xdr:rowOff>19050</xdr:rowOff>
        </xdr:from>
        <xdr:to>
          <xdr:col>40</xdr:col>
          <xdr:colOff>152400</xdr:colOff>
          <xdr:row>46</xdr:row>
          <xdr:rowOff>9525</xdr:rowOff>
        </xdr:to>
        <xdr:sp macro="" textlink="">
          <xdr:nvSpPr>
            <xdr:cNvPr id="1191" name="Scroll Bar 167" hidden="1">
              <a:extLst>
                <a:ext uri="{63B3BB69-23CF-44E3-9099-C40C66FF867C}">
                  <a14:compatExt spid="_x0000_s11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xdr:colOff>
          <xdr:row>46</xdr:row>
          <xdr:rowOff>19050</xdr:rowOff>
        </xdr:from>
        <xdr:to>
          <xdr:col>40</xdr:col>
          <xdr:colOff>152400</xdr:colOff>
          <xdr:row>47</xdr:row>
          <xdr:rowOff>9525</xdr:rowOff>
        </xdr:to>
        <xdr:sp macro="" textlink="">
          <xdr:nvSpPr>
            <xdr:cNvPr id="1192" name="Scroll Bar 168" hidden="1">
              <a:extLst>
                <a:ext uri="{63B3BB69-23CF-44E3-9099-C40C66FF867C}">
                  <a14:compatExt spid="_x0000_s11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xdr:colOff>
          <xdr:row>50</xdr:row>
          <xdr:rowOff>19050</xdr:rowOff>
        </xdr:from>
        <xdr:to>
          <xdr:col>40</xdr:col>
          <xdr:colOff>152400</xdr:colOff>
          <xdr:row>51</xdr:row>
          <xdr:rowOff>9525</xdr:rowOff>
        </xdr:to>
        <xdr:sp macro="" textlink="">
          <xdr:nvSpPr>
            <xdr:cNvPr id="1193" name="Scroll Bar 169" hidden="1">
              <a:extLst>
                <a:ext uri="{63B3BB69-23CF-44E3-9099-C40C66FF867C}">
                  <a14:compatExt spid="_x0000_s1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xdr:colOff>
          <xdr:row>53</xdr:row>
          <xdr:rowOff>19050</xdr:rowOff>
        </xdr:from>
        <xdr:to>
          <xdr:col>40</xdr:col>
          <xdr:colOff>152400</xdr:colOff>
          <xdr:row>53</xdr:row>
          <xdr:rowOff>428625</xdr:rowOff>
        </xdr:to>
        <xdr:sp macro="" textlink="">
          <xdr:nvSpPr>
            <xdr:cNvPr id="1194" name="Scroll Bar 170" hidden="1">
              <a:extLst>
                <a:ext uri="{63B3BB69-23CF-44E3-9099-C40C66FF867C}">
                  <a14:compatExt spid="_x0000_s1194"/>
                </a:ext>
              </a:extLst>
            </xdr:cNvPr>
            <xdr:cNvSpPr/>
          </xdr:nvSpPr>
          <xdr:spPr>
            <a:xfrm>
              <a:off x="0" y="0"/>
              <a:ext cx="0" cy="0"/>
            </a:xfrm>
            <a:prstGeom prst="rect">
              <a:avLst/>
            </a:prstGeom>
          </xdr:spPr>
        </xdr:sp>
        <xdr:clientData/>
      </xdr:twoCellAnchor>
    </mc:Choice>
    <mc:Fallback/>
  </mc:AlternateContent>
  <xdr:twoCellAnchor>
    <xdr:from>
      <xdr:col>40</xdr:col>
      <xdr:colOff>47625</xdr:colOff>
      <xdr:row>60</xdr:row>
      <xdr:rowOff>114300</xdr:rowOff>
    </xdr:from>
    <xdr:to>
      <xdr:col>45</xdr:col>
      <xdr:colOff>19049</xdr:colOff>
      <xdr:row>62</xdr:row>
      <xdr:rowOff>85725</xdr:rowOff>
    </xdr:to>
    <xdr:graphicFrame macro="">
      <xdr:nvGraphicFramePr>
        <xdr:cNvPr id="10" name="Graphique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40</xdr:col>
      <xdr:colOff>47625</xdr:colOff>
      <xdr:row>63</xdr:row>
      <xdr:rowOff>0</xdr:rowOff>
    </xdr:from>
    <xdr:to>
      <xdr:col>45</xdr:col>
      <xdr:colOff>0</xdr:colOff>
      <xdr:row>63</xdr:row>
      <xdr:rowOff>2790825</xdr:rowOff>
    </xdr:to>
    <xdr:graphicFrame macro="">
      <xdr:nvGraphicFramePr>
        <xdr:cNvPr id="15" name="Graphique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7</xdr:col>
          <xdr:colOff>19050</xdr:colOff>
          <xdr:row>42</xdr:row>
          <xdr:rowOff>9525</xdr:rowOff>
        </xdr:from>
        <xdr:to>
          <xdr:col>7</xdr:col>
          <xdr:colOff>190500</xdr:colOff>
          <xdr:row>43</xdr:row>
          <xdr:rowOff>0</xdr:rowOff>
        </xdr:to>
        <xdr:sp macro="" textlink="">
          <xdr:nvSpPr>
            <xdr:cNvPr id="1195" name="Spinner 171" hidden="1">
              <a:extLst>
                <a:ext uri="{63B3BB69-23CF-44E3-9099-C40C66FF867C}">
                  <a14:compatExt spid="_x0000_s1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42</xdr:row>
          <xdr:rowOff>19050</xdr:rowOff>
        </xdr:from>
        <xdr:to>
          <xdr:col>4</xdr:col>
          <xdr:colOff>1152525</xdr:colOff>
          <xdr:row>42</xdr:row>
          <xdr:rowOff>180975</xdr:rowOff>
        </xdr:to>
        <xdr:sp macro="" textlink="">
          <xdr:nvSpPr>
            <xdr:cNvPr id="1198" name="Check Box 174" hidden="1">
              <a:extLst>
                <a:ext uri="{63B3BB69-23CF-44E3-9099-C40C66FF867C}">
                  <a14:compatExt spid="_x0000_s11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milieu intérieur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42</xdr:row>
          <xdr:rowOff>190500</xdr:rowOff>
        </xdr:from>
        <xdr:to>
          <xdr:col>4</xdr:col>
          <xdr:colOff>1076325</xdr:colOff>
          <xdr:row>42</xdr:row>
          <xdr:rowOff>390525</xdr:rowOff>
        </xdr:to>
        <xdr:sp macro="" textlink="">
          <xdr:nvSpPr>
            <xdr:cNvPr id="1199" name="Check Box 175" hidden="1">
              <a:extLst>
                <a:ext uri="{63B3BB69-23CF-44E3-9099-C40C66FF867C}">
                  <a14:compatExt spid="_x0000_s11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milieu extérieur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43</xdr:row>
          <xdr:rowOff>66675</xdr:rowOff>
        </xdr:from>
        <xdr:to>
          <xdr:col>4</xdr:col>
          <xdr:colOff>1133475</xdr:colOff>
          <xdr:row>43</xdr:row>
          <xdr:rowOff>228600</xdr:rowOff>
        </xdr:to>
        <xdr:sp macro="" textlink="">
          <xdr:nvSpPr>
            <xdr:cNvPr id="1202" name="Check Box 178" hidden="1">
              <a:extLst>
                <a:ext uri="{63B3BB69-23CF-44E3-9099-C40C66FF867C}">
                  <a14:compatExt spid="_x0000_s12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milieu intérieur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43</xdr:row>
          <xdr:rowOff>228600</xdr:rowOff>
        </xdr:from>
        <xdr:to>
          <xdr:col>4</xdr:col>
          <xdr:colOff>1066800</xdr:colOff>
          <xdr:row>43</xdr:row>
          <xdr:rowOff>409575</xdr:rowOff>
        </xdr:to>
        <xdr:sp macro="" textlink="">
          <xdr:nvSpPr>
            <xdr:cNvPr id="1203" name="Check Box 179" hidden="1">
              <a:extLst>
                <a:ext uri="{63B3BB69-23CF-44E3-9099-C40C66FF867C}">
                  <a14:compatExt spid="_x0000_s12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milieu extérieur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44</xdr:row>
          <xdr:rowOff>76200</xdr:rowOff>
        </xdr:from>
        <xdr:to>
          <xdr:col>4</xdr:col>
          <xdr:colOff>1133475</xdr:colOff>
          <xdr:row>44</xdr:row>
          <xdr:rowOff>238125</xdr:rowOff>
        </xdr:to>
        <xdr:sp macro="" textlink="">
          <xdr:nvSpPr>
            <xdr:cNvPr id="1206" name="Check Box 182" hidden="1">
              <a:extLst>
                <a:ext uri="{63B3BB69-23CF-44E3-9099-C40C66FF867C}">
                  <a14:compatExt spid="_x0000_s12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milieu intérieur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44</xdr:row>
          <xdr:rowOff>228600</xdr:rowOff>
        </xdr:from>
        <xdr:to>
          <xdr:col>4</xdr:col>
          <xdr:colOff>1066800</xdr:colOff>
          <xdr:row>44</xdr:row>
          <xdr:rowOff>409575</xdr:rowOff>
        </xdr:to>
        <xdr:sp macro="" textlink="">
          <xdr:nvSpPr>
            <xdr:cNvPr id="1207" name="Check Box 183" hidden="1">
              <a:extLst>
                <a:ext uri="{63B3BB69-23CF-44E3-9099-C40C66FF867C}">
                  <a14:compatExt spid="_x0000_s12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milieu extérieur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45</xdr:row>
          <xdr:rowOff>66675</xdr:rowOff>
        </xdr:from>
        <xdr:to>
          <xdr:col>4</xdr:col>
          <xdr:colOff>1123950</xdr:colOff>
          <xdr:row>45</xdr:row>
          <xdr:rowOff>228600</xdr:rowOff>
        </xdr:to>
        <xdr:sp macro="" textlink="">
          <xdr:nvSpPr>
            <xdr:cNvPr id="1210" name="Check Box 186" hidden="1">
              <a:extLst>
                <a:ext uri="{63B3BB69-23CF-44E3-9099-C40C66FF867C}">
                  <a14:compatExt spid="_x0000_s12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milieu intérieur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45</xdr:row>
          <xdr:rowOff>219075</xdr:rowOff>
        </xdr:from>
        <xdr:to>
          <xdr:col>4</xdr:col>
          <xdr:colOff>1057275</xdr:colOff>
          <xdr:row>45</xdr:row>
          <xdr:rowOff>400050</xdr:rowOff>
        </xdr:to>
        <xdr:sp macro="" textlink="">
          <xdr:nvSpPr>
            <xdr:cNvPr id="1211" name="Check Box 187" hidden="1">
              <a:extLst>
                <a:ext uri="{63B3BB69-23CF-44E3-9099-C40C66FF867C}">
                  <a14:compatExt spid="_x0000_s12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milieu extérieur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46</xdr:row>
          <xdr:rowOff>57150</xdr:rowOff>
        </xdr:from>
        <xdr:to>
          <xdr:col>4</xdr:col>
          <xdr:colOff>1123950</xdr:colOff>
          <xdr:row>46</xdr:row>
          <xdr:rowOff>219075</xdr:rowOff>
        </xdr:to>
        <xdr:sp macro="" textlink="">
          <xdr:nvSpPr>
            <xdr:cNvPr id="1214" name="Check Box 190" hidden="1">
              <a:extLst>
                <a:ext uri="{63B3BB69-23CF-44E3-9099-C40C66FF867C}">
                  <a14:compatExt spid="_x0000_s12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milieu intérieur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46</xdr:row>
          <xdr:rowOff>209550</xdr:rowOff>
        </xdr:from>
        <xdr:to>
          <xdr:col>4</xdr:col>
          <xdr:colOff>1057275</xdr:colOff>
          <xdr:row>46</xdr:row>
          <xdr:rowOff>390525</xdr:rowOff>
        </xdr:to>
        <xdr:sp macro="" textlink="">
          <xdr:nvSpPr>
            <xdr:cNvPr id="1215" name="Check Box 191" hidden="1">
              <a:extLst>
                <a:ext uri="{63B3BB69-23CF-44E3-9099-C40C66FF867C}">
                  <a14:compatExt spid="_x0000_s12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milieu extérieur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50</xdr:row>
          <xdr:rowOff>38100</xdr:rowOff>
        </xdr:from>
        <xdr:to>
          <xdr:col>4</xdr:col>
          <xdr:colOff>1114425</xdr:colOff>
          <xdr:row>50</xdr:row>
          <xdr:rowOff>200025</xdr:rowOff>
        </xdr:to>
        <xdr:sp macro="" textlink="">
          <xdr:nvSpPr>
            <xdr:cNvPr id="1218" name="Check Box 194" hidden="1">
              <a:extLst>
                <a:ext uri="{63B3BB69-23CF-44E3-9099-C40C66FF867C}">
                  <a14:compatExt spid="_x0000_s12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milieu intérieur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50</xdr:row>
          <xdr:rowOff>200025</xdr:rowOff>
        </xdr:from>
        <xdr:to>
          <xdr:col>4</xdr:col>
          <xdr:colOff>1047750</xdr:colOff>
          <xdr:row>50</xdr:row>
          <xdr:rowOff>381000</xdr:rowOff>
        </xdr:to>
        <xdr:sp macro="" textlink="">
          <xdr:nvSpPr>
            <xdr:cNvPr id="1219" name="Check Box 195" hidden="1">
              <a:extLst>
                <a:ext uri="{63B3BB69-23CF-44E3-9099-C40C66FF867C}">
                  <a14:compatExt spid="_x0000_s12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milieu extérieur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53</xdr:row>
          <xdr:rowOff>66675</xdr:rowOff>
        </xdr:from>
        <xdr:to>
          <xdr:col>4</xdr:col>
          <xdr:colOff>1114425</xdr:colOff>
          <xdr:row>53</xdr:row>
          <xdr:rowOff>228600</xdr:rowOff>
        </xdr:to>
        <xdr:sp macro="" textlink="">
          <xdr:nvSpPr>
            <xdr:cNvPr id="1222" name="Check Box 198" hidden="1">
              <a:extLst>
                <a:ext uri="{63B3BB69-23CF-44E3-9099-C40C66FF867C}">
                  <a14:compatExt spid="_x0000_s12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milieu intérieur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53</xdr:row>
          <xdr:rowOff>228600</xdr:rowOff>
        </xdr:from>
        <xdr:to>
          <xdr:col>4</xdr:col>
          <xdr:colOff>1047750</xdr:colOff>
          <xdr:row>53</xdr:row>
          <xdr:rowOff>409575</xdr:rowOff>
        </xdr:to>
        <xdr:sp macro="" textlink="">
          <xdr:nvSpPr>
            <xdr:cNvPr id="1223" name="Check Box 199" hidden="1">
              <a:extLst>
                <a:ext uri="{63B3BB69-23CF-44E3-9099-C40C66FF867C}">
                  <a14:compatExt spid="_x0000_s12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milieu extérieur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45</xdr:row>
          <xdr:rowOff>247650</xdr:rowOff>
        </xdr:from>
        <xdr:to>
          <xdr:col>23</xdr:col>
          <xdr:colOff>28575</xdr:colOff>
          <xdr:row>45</xdr:row>
          <xdr:rowOff>361950</xdr:rowOff>
        </xdr:to>
        <xdr:sp macro="" textlink="">
          <xdr:nvSpPr>
            <xdr:cNvPr id="1224" name="Check Box 200" hidden="1">
              <a:extLst>
                <a:ext uri="{63B3BB69-23CF-44E3-9099-C40C66FF867C}">
                  <a14:compatExt spid="_x0000_s12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53</xdr:row>
          <xdr:rowOff>66675</xdr:rowOff>
        </xdr:from>
        <xdr:to>
          <xdr:col>20</xdr:col>
          <xdr:colOff>381000</xdr:colOff>
          <xdr:row>53</xdr:row>
          <xdr:rowOff>200025</xdr:rowOff>
        </xdr:to>
        <xdr:sp macro="" textlink="">
          <xdr:nvSpPr>
            <xdr:cNvPr id="1227" name="Check Box 203" hidden="1">
              <a:extLst>
                <a:ext uri="{63B3BB69-23CF-44E3-9099-C40C66FF867C}">
                  <a14:compatExt spid="_x0000_s12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&lt;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53</xdr:row>
          <xdr:rowOff>247650</xdr:rowOff>
        </xdr:from>
        <xdr:to>
          <xdr:col>23</xdr:col>
          <xdr:colOff>28575</xdr:colOff>
          <xdr:row>53</xdr:row>
          <xdr:rowOff>361950</xdr:rowOff>
        </xdr:to>
        <xdr:sp macro="" textlink="">
          <xdr:nvSpPr>
            <xdr:cNvPr id="1228" name="Check Box 204" hidden="1">
              <a:extLst>
                <a:ext uri="{63B3BB69-23CF-44E3-9099-C40C66FF867C}">
                  <a14:compatExt spid="_x0000_s12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46</xdr:row>
          <xdr:rowOff>76200</xdr:rowOff>
        </xdr:from>
        <xdr:to>
          <xdr:col>20</xdr:col>
          <xdr:colOff>381000</xdr:colOff>
          <xdr:row>46</xdr:row>
          <xdr:rowOff>209550</xdr:rowOff>
        </xdr:to>
        <xdr:sp macro="" textlink="">
          <xdr:nvSpPr>
            <xdr:cNvPr id="1231" name="Check Box 207" hidden="1">
              <a:extLst>
                <a:ext uri="{63B3BB69-23CF-44E3-9099-C40C66FF867C}">
                  <a14:compatExt spid="_x0000_s12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&lt;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46</xdr:row>
          <xdr:rowOff>257175</xdr:rowOff>
        </xdr:from>
        <xdr:to>
          <xdr:col>23</xdr:col>
          <xdr:colOff>28575</xdr:colOff>
          <xdr:row>46</xdr:row>
          <xdr:rowOff>371475</xdr:rowOff>
        </xdr:to>
        <xdr:sp macro="" textlink="">
          <xdr:nvSpPr>
            <xdr:cNvPr id="1232" name="Check Box 208" hidden="1">
              <a:extLst>
                <a:ext uri="{63B3BB69-23CF-44E3-9099-C40C66FF867C}">
                  <a14:compatExt spid="_x0000_s12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50</xdr:row>
          <xdr:rowOff>76200</xdr:rowOff>
        </xdr:from>
        <xdr:to>
          <xdr:col>20</xdr:col>
          <xdr:colOff>381000</xdr:colOff>
          <xdr:row>50</xdr:row>
          <xdr:rowOff>209550</xdr:rowOff>
        </xdr:to>
        <xdr:sp macro="" textlink="">
          <xdr:nvSpPr>
            <xdr:cNvPr id="1233" name="Check Box 209" hidden="1">
              <a:extLst>
                <a:ext uri="{63B3BB69-23CF-44E3-9099-C40C66FF867C}">
                  <a14:compatExt spid="_x0000_s12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&lt;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50</xdr:row>
          <xdr:rowOff>257175</xdr:rowOff>
        </xdr:from>
        <xdr:to>
          <xdr:col>23</xdr:col>
          <xdr:colOff>28575</xdr:colOff>
          <xdr:row>50</xdr:row>
          <xdr:rowOff>371475</xdr:rowOff>
        </xdr:to>
        <xdr:sp macro="" textlink="">
          <xdr:nvSpPr>
            <xdr:cNvPr id="1234" name="Check Box 210" hidden="1">
              <a:extLst>
                <a:ext uri="{63B3BB69-23CF-44E3-9099-C40C66FF867C}">
                  <a14:compatExt spid="_x0000_s12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a:t>
              </a:r>
            </a:p>
          </xdr:txBody>
        </xdr:sp>
        <xdr:clientData/>
      </xdr:twoCellAnchor>
    </mc:Choice>
    <mc:Fallback/>
  </mc:AlternateContent>
  <xdr:twoCellAnchor>
    <xdr:from>
      <xdr:col>41</xdr:col>
      <xdr:colOff>76200</xdr:colOff>
      <xdr:row>64</xdr:row>
      <xdr:rowOff>542925</xdr:rowOff>
    </xdr:from>
    <xdr:to>
      <xdr:col>45</xdr:col>
      <xdr:colOff>38100</xdr:colOff>
      <xdr:row>67</xdr:row>
      <xdr:rowOff>142875</xdr:rowOff>
    </xdr:to>
    <xdr:graphicFrame macro="">
      <xdr:nvGraphicFramePr>
        <xdr:cNvPr id="9" name="Graphique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mc:AlternateContent xmlns:mc="http://schemas.openxmlformats.org/markup-compatibility/2006">
    <mc:Choice xmlns:a14="http://schemas.microsoft.com/office/drawing/2010/main" Requires="a14">
      <xdr:twoCellAnchor editAs="oneCell">
        <xdr:from>
          <xdr:col>26</xdr:col>
          <xdr:colOff>142875</xdr:colOff>
          <xdr:row>25</xdr:row>
          <xdr:rowOff>9525</xdr:rowOff>
        </xdr:from>
        <xdr:to>
          <xdr:col>26</xdr:col>
          <xdr:colOff>723900</xdr:colOff>
          <xdr:row>25</xdr:row>
          <xdr:rowOff>180975</xdr:rowOff>
        </xdr:to>
        <xdr:sp macro="" textlink="">
          <xdr:nvSpPr>
            <xdr:cNvPr id="1245" name="Check Box 221" hidden="1">
              <a:extLst>
                <a:ext uri="{63B3BB69-23CF-44E3-9099-C40C66FF867C}">
                  <a14:compatExt spid="_x0000_s12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1095375</xdr:colOff>
          <xdr:row>25</xdr:row>
          <xdr:rowOff>9525</xdr:rowOff>
        </xdr:from>
        <xdr:to>
          <xdr:col>26</xdr:col>
          <xdr:colOff>1676400</xdr:colOff>
          <xdr:row>25</xdr:row>
          <xdr:rowOff>180975</xdr:rowOff>
        </xdr:to>
        <xdr:sp macro="" textlink="">
          <xdr:nvSpPr>
            <xdr:cNvPr id="1246" name="Check Box 222" hidden="1">
              <a:extLst>
                <a:ext uri="{63B3BB69-23CF-44E3-9099-C40C66FF867C}">
                  <a14:compatExt spid="_x0000_s12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26</xdr:row>
          <xdr:rowOff>9525</xdr:rowOff>
        </xdr:from>
        <xdr:to>
          <xdr:col>26</xdr:col>
          <xdr:colOff>723900</xdr:colOff>
          <xdr:row>26</xdr:row>
          <xdr:rowOff>180975</xdr:rowOff>
        </xdr:to>
        <xdr:sp macro="" textlink="">
          <xdr:nvSpPr>
            <xdr:cNvPr id="1247" name="Check Box 223" hidden="1">
              <a:extLst>
                <a:ext uri="{63B3BB69-23CF-44E3-9099-C40C66FF867C}">
                  <a14:compatExt spid="_x0000_s12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1095375</xdr:colOff>
          <xdr:row>26</xdr:row>
          <xdr:rowOff>9525</xdr:rowOff>
        </xdr:from>
        <xdr:to>
          <xdr:col>26</xdr:col>
          <xdr:colOff>1676400</xdr:colOff>
          <xdr:row>26</xdr:row>
          <xdr:rowOff>180975</xdr:rowOff>
        </xdr:to>
        <xdr:sp macro="" textlink="">
          <xdr:nvSpPr>
            <xdr:cNvPr id="1248" name="Check Box 224" hidden="1">
              <a:extLst>
                <a:ext uri="{63B3BB69-23CF-44E3-9099-C40C66FF867C}">
                  <a14:compatExt spid="_x0000_s12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27</xdr:row>
          <xdr:rowOff>9525</xdr:rowOff>
        </xdr:from>
        <xdr:to>
          <xdr:col>26</xdr:col>
          <xdr:colOff>723900</xdr:colOff>
          <xdr:row>27</xdr:row>
          <xdr:rowOff>180975</xdr:rowOff>
        </xdr:to>
        <xdr:sp macro="" textlink="">
          <xdr:nvSpPr>
            <xdr:cNvPr id="1249" name="Check Box 225" hidden="1">
              <a:extLst>
                <a:ext uri="{63B3BB69-23CF-44E3-9099-C40C66FF867C}">
                  <a14:compatExt spid="_x0000_s12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1095375</xdr:colOff>
          <xdr:row>27</xdr:row>
          <xdr:rowOff>9525</xdr:rowOff>
        </xdr:from>
        <xdr:to>
          <xdr:col>26</xdr:col>
          <xdr:colOff>1676400</xdr:colOff>
          <xdr:row>27</xdr:row>
          <xdr:rowOff>180975</xdr:rowOff>
        </xdr:to>
        <xdr:sp macro="" textlink="">
          <xdr:nvSpPr>
            <xdr:cNvPr id="1250" name="Check Box 226" hidden="1">
              <a:extLst>
                <a:ext uri="{63B3BB69-23CF-44E3-9099-C40C66FF867C}">
                  <a14:compatExt spid="_x0000_s12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28</xdr:row>
          <xdr:rowOff>9525</xdr:rowOff>
        </xdr:from>
        <xdr:to>
          <xdr:col>26</xdr:col>
          <xdr:colOff>723900</xdr:colOff>
          <xdr:row>28</xdr:row>
          <xdr:rowOff>180975</xdr:rowOff>
        </xdr:to>
        <xdr:sp macro="" textlink="">
          <xdr:nvSpPr>
            <xdr:cNvPr id="1251" name="Check Box 227" hidden="1">
              <a:extLst>
                <a:ext uri="{63B3BB69-23CF-44E3-9099-C40C66FF867C}">
                  <a14:compatExt spid="_x0000_s12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1095375</xdr:colOff>
          <xdr:row>28</xdr:row>
          <xdr:rowOff>9525</xdr:rowOff>
        </xdr:from>
        <xdr:to>
          <xdr:col>26</xdr:col>
          <xdr:colOff>1676400</xdr:colOff>
          <xdr:row>28</xdr:row>
          <xdr:rowOff>180975</xdr:rowOff>
        </xdr:to>
        <xdr:sp macro="" textlink="">
          <xdr:nvSpPr>
            <xdr:cNvPr id="1252" name="Check Box 228" hidden="1">
              <a:extLst>
                <a:ext uri="{63B3BB69-23CF-44E3-9099-C40C66FF867C}">
                  <a14:compatExt spid="_x0000_s12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29</xdr:row>
          <xdr:rowOff>9525</xdr:rowOff>
        </xdr:from>
        <xdr:to>
          <xdr:col>26</xdr:col>
          <xdr:colOff>723900</xdr:colOff>
          <xdr:row>29</xdr:row>
          <xdr:rowOff>180975</xdr:rowOff>
        </xdr:to>
        <xdr:sp macro="" textlink="">
          <xdr:nvSpPr>
            <xdr:cNvPr id="1253" name="Check Box 229" hidden="1">
              <a:extLst>
                <a:ext uri="{63B3BB69-23CF-44E3-9099-C40C66FF867C}">
                  <a14:compatExt spid="_x0000_s12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1095375</xdr:colOff>
          <xdr:row>29</xdr:row>
          <xdr:rowOff>9525</xdr:rowOff>
        </xdr:from>
        <xdr:to>
          <xdr:col>26</xdr:col>
          <xdr:colOff>1676400</xdr:colOff>
          <xdr:row>29</xdr:row>
          <xdr:rowOff>180975</xdr:rowOff>
        </xdr:to>
        <xdr:sp macro="" textlink="">
          <xdr:nvSpPr>
            <xdr:cNvPr id="1254" name="Check Box 230" hidden="1">
              <a:extLst>
                <a:ext uri="{63B3BB69-23CF-44E3-9099-C40C66FF867C}">
                  <a14:compatExt spid="_x0000_s12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30</xdr:row>
          <xdr:rowOff>9525</xdr:rowOff>
        </xdr:from>
        <xdr:to>
          <xdr:col>26</xdr:col>
          <xdr:colOff>723900</xdr:colOff>
          <xdr:row>30</xdr:row>
          <xdr:rowOff>180975</xdr:rowOff>
        </xdr:to>
        <xdr:sp macro="" textlink="">
          <xdr:nvSpPr>
            <xdr:cNvPr id="1255" name="Check Box 231" hidden="1">
              <a:extLst>
                <a:ext uri="{63B3BB69-23CF-44E3-9099-C40C66FF867C}">
                  <a14:compatExt spid="_x0000_s12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1095375</xdr:colOff>
          <xdr:row>30</xdr:row>
          <xdr:rowOff>9525</xdr:rowOff>
        </xdr:from>
        <xdr:to>
          <xdr:col>26</xdr:col>
          <xdr:colOff>1676400</xdr:colOff>
          <xdr:row>30</xdr:row>
          <xdr:rowOff>180975</xdr:rowOff>
        </xdr:to>
        <xdr:sp macro="" textlink="">
          <xdr:nvSpPr>
            <xdr:cNvPr id="1256" name="Check Box 232" hidden="1">
              <a:extLst>
                <a:ext uri="{63B3BB69-23CF-44E3-9099-C40C66FF867C}">
                  <a14:compatExt spid="_x0000_s12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31</xdr:row>
          <xdr:rowOff>19050</xdr:rowOff>
        </xdr:from>
        <xdr:to>
          <xdr:col>26</xdr:col>
          <xdr:colOff>723900</xdr:colOff>
          <xdr:row>31</xdr:row>
          <xdr:rowOff>190500</xdr:rowOff>
        </xdr:to>
        <xdr:sp macro="" textlink="">
          <xdr:nvSpPr>
            <xdr:cNvPr id="1257" name="Check Box 233" hidden="1">
              <a:extLst>
                <a:ext uri="{63B3BB69-23CF-44E3-9099-C40C66FF867C}">
                  <a14:compatExt spid="_x0000_s12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1095375</xdr:colOff>
          <xdr:row>31</xdr:row>
          <xdr:rowOff>19050</xdr:rowOff>
        </xdr:from>
        <xdr:to>
          <xdr:col>26</xdr:col>
          <xdr:colOff>1676400</xdr:colOff>
          <xdr:row>31</xdr:row>
          <xdr:rowOff>190500</xdr:rowOff>
        </xdr:to>
        <xdr:sp macro="" textlink="">
          <xdr:nvSpPr>
            <xdr:cNvPr id="1258" name="Check Box 234" hidden="1">
              <a:extLst>
                <a:ext uri="{63B3BB69-23CF-44E3-9099-C40C66FF867C}">
                  <a14:compatExt spid="_x0000_s12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32</xdr:row>
          <xdr:rowOff>19050</xdr:rowOff>
        </xdr:from>
        <xdr:to>
          <xdr:col>26</xdr:col>
          <xdr:colOff>723900</xdr:colOff>
          <xdr:row>32</xdr:row>
          <xdr:rowOff>190500</xdr:rowOff>
        </xdr:to>
        <xdr:sp macro="" textlink="">
          <xdr:nvSpPr>
            <xdr:cNvPr id="1259" name="Check Box 235" hidden="1">
              <a:extLst>
                <a:ext uri="{63B3BB69-23CF-44E3-9099-C40C66FF867C}">
                  <a14:compatExt spid="_x0000_s12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1095375</xdr:colOff>
          <xdr:row>32</xdr:row>
          <xdr:rowOff>19050</xdr:rowOff>
        </xdr:from>
        <xdr:to>
          <xdr:col>26</xdr:col>
          <xdr:colOff>1676400</xdr:colOff>
          <xdr:row>32</xdr:row>
          <xdr:rowOff>190500</xdr:rowOff>
        </xdr:to>
        <xdr:sp macro="" textlink="">
          <xdr:nvSpPr>
            <xdr:cNvPr id="1260" name="Check Box 236" hidden="1">
              <a:extLst>
                <a:ext uri="{63B3BB69-23CF-44E3-9099-C40C66FF867C}">
                  <a14:compatExt spid="_x0000_s12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33</xdr:row>
          <xdr:rowOff>9525</xdr:rowOff>
        </xdr:from>
        <xdr:to>
          <xdr:col>26</xdr:col>
          <xdr:colOff>723900</xdr:colOff>
          <xdr:row>33</xdr:row>
          <xdr:rowOff>180975</xdr:rowOff>
        </xdr:to>
        <xdr:sp macro="" textlink="">
          <xdr:nvSpPr>
            <xdr:cNvPr id="1261" name="Check Box 237" hidden="1">
              <a:extLst>
                <a:ext uri="{63B3BB69-23CF-44E3-9099-C40C66FF867C}">
                  <a14:compatExt spid="_x0000_s12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1095375</xdr:colOff>
          <xdr:row>33</xdr:row>
          <xdr:rowOff>9525</xdr:rowOff>
        </xdr:from>
        <xdr:to>
          <xdr:col>26</xdr:col>
          <xdr:colOff>1676400</xdr:colOff>
          <xdr:row>33</xdr:row>
          <xdr:rowOff>180975</xdr:rowOff>
        </xdr:to>
        <xdr:sp macro="" textlink="">
          <xdr:nvSpPr>
            <xdr:cNvPr id="1262" name="Check Box 238" hidden="1">
              <a:extLst>
                <a:ext uri="{63B3BB69-23CF-44E3-9099-C40C66FF867C}">
                  <a14:compatExt spid="_x0000_s12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9525</xdr:rowOff>
        </xdr:from>
        <xdr:to>
          <xdr:col>26</xdr:col>
          <xdr:colOff>723900</xdr:colOff>
          <xdr:row>34</xdr:row>
          <xdr:rowOff>180975</xdr:rowOff>
        </xdr:to>
        <xdr:sp macro="" textlink="">
          <xdr:nvSpPr>
            <xdr:cNvPr id="1263" name="Check Box 239" hidden="1">
              <a:extLst>
                <a:ext uri="{63B3BB69-23CF-44E3-9099-C40C66FF867C}">
                  <a14:compatExt spid="_x0000_s12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1095375</xdr:colOff>
          <xdr:row>34</xdr:row>
          <xdr:rowOff>9525</xdr:rowOff>
        </xdr:from>
        <xdr:to>
          <xdr:col>26</xdr:col>
          <xdr:colOff>1676400</xdr:colOff>
          <xdr:row>34</xdr:row>
          <xdr:rowOff>180975</xdr:rowOff>
        </xdr:to>
        <xdr:sp macro="" textlink="">
          <xdr:nvSpPr>
            <xdr:cNvPr id="1264" name="Check Box 240" hidden="1">
              <a:extLst>
                <a:ext uri="{63B3BB69-23CF-44E3-9099-C40C66FF867C}">
                  <a14:compatExt spid="_x0000_s12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35</xdr:row>
          <xdr:rowOff>9525</xdr:rowOff>
        </xdr:from>
        <xdr:to>
          <xdr:col>26</xdr:col>
          <xdr:colOff>723900</xdr:colOff>
          <xdr:row>35</xdr:row>
          <xdr:rowOff>180975</xdr:rowOff>
        </xdr:to>
        <xdr:sp macro="" textlink="">
          <xdr:nvSpPr>
            <xdr:cNvPr id="1265" name="Check Box 241" hidden="1">
              <a:extLst>
                <a:ext uri="{63B3BB69-23CF-44E3-9099-C40C66FF867C}">
                  <a14:compatExt spid="_x0000_s12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1095375</xdr:colOff>
          <xdr:row>35</xdr:row>
          <xdr:rowOff>9525</xdr:rowOff>
        </xdr:from>
        <xdr:to>
          <xdr:col>26</xdr:col>
          <xdr:colOff>1676400</xdr:colOff>
          <xdr:row>35</xdr:row>
          <xdr:rowOff>180975</xdr:rowOff>
        </xdr:to>
        <xdr:sp macro="" textlink="">
          <xdr:nvSpPr>
            <xdr:cNvPr id="1266" name="Check Box 242" hidden="1">
              <a:extLst>
                <a:ext uri="{63B3BB69-23CF-44E3-9099-C40C66FF867C}">
                  <a14:compatExt spid="_x0000_s12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47</xdr:row>
          <xdr:rowOff>209550</xdr:rowOff>
        </xdr:from>
        <xdr:to>
          <xdr:col>4</xdr:col>
          <xdr:colOff>1057275</xdr:colOff>
          <xdr:row>47</xdr:row>
          <xdr:rowOff>390525</xdr:rowOff>
        </xdr:to>
        <xdr:sp macro="" textlink="">
          <xdr:nvSpPr>
            <xdr:cNvPr id="1268" name="Check Box 244" hidden="1">
              <a:extLst>
                <a:ext uri="{63B3BB69-23CF-44E3-9099-C40C66FF867C}">
                  <a14:compatExt spid="_x0000_s12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milieu extérieur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48</xdr:row>
          <xdr:rowOff>247650</xdr:rowOff>
        </xdr:from>
        <xdr:to>
          <xdr:col>4</xdr:col>
          <xdr:colOff>1057275</xdr:colOff>
          <xdr:row>49</xdr:row>
          <xdr:rowOff>9525</xdr:rowOff>
        </xdr:to>
        <xdr:sp macro="" textlink="">
          <xdr:nvSpPr>
            <xdr:cNvPr id="1269" name="Check Box 245" hidden="1">
              <a:extLst>
                <a:ext uri="{63B3BB69-23CF-44E3-9099-C40C66FF867C}">
                  <a14:compatExt spid="_x0000_s12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milieu extérieur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49</xdr:row>
          <xdr:rowOff>209550</xdr:rowOff>
        </xdr:from>
        <xdr:to>
          <xdr:col>4</xdr:col>
          <xdr:colOff>1057275</xdr:colOff>
          <xdr:row>49</xdr:row>
          <xdr:rowOff>400050</xdr:rowOff>
        </xdr:to>
        <xdr:sp macro="" textlink="">
          <xdr:nvSpPr>
            <xdr:cNvPr id="1270" name="Check Box 246" hidden="1">
              <a:extLst>
                <a:ext uri="{63B3BB69-23CF-44E3-9099-C40C66FF867C}">
                  <a14:compatExt spid="_x0000_s12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milieu extérieur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47</xdr:row>
          <xdr:rowOff>28575</xdr:rowOff>
        </xdr:from>
        <xdr:to>
          <xdr:col>4</xdr:col>
          <xdr:colOff>1123950</xdr:colOff>
          <xdr:row>47</xdr:row>
          <xdr:rowOff>190500</xdr:rowOff>
        </xdr:to>
        <xdr:sp macro="" textlink="">
          <xdr:nvSpPr>
            <xdr:cNvPr id="1271" name="Check Box 247" hidden="1">
              <a:extLst>
                <a:ext uri="{63B3BB69-23CF-44E3-9099-C40C66FF867C}">
                  <a14:compatExt spid="_x0000_s12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milieu intérieur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48</xdr:row>
          <xdr:rowOff>76200</xdr:rowOff>
        </xdr:from>
        <xdr:to>
          <xdr:col>4</xdr:col>
          <xdr:colOff>1123950</xdr:colOff>
          <xdr:row>48</xdr:row>
          <xdr:rowOff>238125</xdr:rowOff>
        </xdr:to>
        <xdr:sp macro="" textlink="">
          <xdr:nvSpPr>
            <xdr:cNvPr id="1272" name="Check Box 248" hidden="1">
              <a:extLst>
                <a:ext uri="{63B3BB69-23CF-44E3-9099-C40C66FF867C}">
                  <a14:compatExt spid="_x0000_s12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milieu intérieur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49</xdr:row>
          <xdr:rowOff>47625</xdr:rowOff>
        </xdr:from>
        <xdr:to>
          <xdr:col>4</xdr:col>
          <xdr:colOff>1123950</xdr:colOff>
          <xdr:row>49</xdr:row>
          <xdr:rowOff>209550</xdr:rowOff>
        </xdr:to>
        <xdr:sp macro="" textlink="">
          <xdr:nvSpPr>
            <xdr:cNvPr id="1273" name="Check Box 249" hidden="1">
              <a:extLst>
                <a:ext uri="{63B3BB69-23CF-44E3-9099-C40C66FF867C}">
                  <a14:compatExt spid="_x0000_s12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milieu intérieur</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19050</xdr:colOff>
          <xdr:row>49</xdr:row>
          <xdr:rowOff>28575</xdr:rowOff>
        </xdr:from>
        <xdr:to>
          <xdr:col>7</xdr:col>
          <xdr:colOff>200025</xdr:colOff>
          <xdr:row>50</xdr:row>
          <xdr:rowOff>28575</xdr:rowOff>
        </xdr:to>
        <xdr:sp macro="" textlink="">
          <xdr:nvSpPr>
            <xdr:cNvPr id="1275" name="Spinner 251" hidden="1">
              <a:extLst>
                <a:ext uri="{63B3BB69-23CF-44E3-9099-C40C66FF867C}">
                  <a14:compatExt spid="_x0000_s12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19050</xdr:colOff>
          <xdr:row>50</xdr:row>
          <xdr:rowOff>0</xdr:rowOff>
        </xdr:from>
        <xdr:to>
          <xdr:col>7</xdr:col>
          <xdr:colOff>200025</xdr:colOff>
          <xdr:row>51</xdr:row>
          <xdr:rowOff>0</xdr:rowOff>
        </xdr:to>
        <xdr:sp macro="" textlink="">
          <xdr:nvSpPr>
            <xdr:cNvPr id="1276" name="Spinner 252" hidden="1">
              <a:extLst>
                <a:ext uri="{63B3BB69-23CF-44E3-9099-C40C66FF867C}">
                  <a14:compatExt spid="_x0000_s12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19050</xdr:colOff>
          <xdr:row>47</xdr:row>
          <xdr:rowOff>9525</xdr:rowOff>
        </xdr:from>
        <xdr:to>
          <xdr:col>7</xdr:col>
          <xdr:colOff>190500</xdr:colOff>
          <xdr:row>48</xdr:row>
          <xdr:rowOff>0</xdr:rowOff>
        </xdr:to>
        <xdr:sp macro="" textlink="">
          <xdr:nvSpPr>
            <xdr:cNvPr id="1277" name="Spinner 253" hidden="1">
              <a:extLst>
                <a:ext uri="{63B3BB69-23CF-44E3-9099-C40C66FF867C}">
                  <a14:compatExt spid="_x0000_s12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19050</xdr:colOff>
          <xdr:row>48</xdr:row>
          <xdr:rowOff>9525</xdr:rowOff>
        </xdr:from>
        <xdr:to>
          <xdr:col>7</xdr:col>
          <xdr:colOff>190500</xdr:colOff>
          <xdr:row>49</xdr:row>
          <xdr:rowOff>0</xdr:rowOff>
        </xdr:to>
        <xdr:sp macro="" textlink="">
          <xdr:nvSpPr>
            <xdr:cNvPr id="1278" name="Spinner 254" hidden="1">
              <a:extLst>
                <a:ext uri="{63B3BB69-23CF-44E3-9099-C40C66FF867C}">
                  <a14:compatExt spid="_x0000_s12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19050</xdr:colOff>
          <xdr:row>48</xdr:row>
          <xdr:rowOff>9525</xdr:rowOff>
        </xdr:from>
        <xdr:to>
          <xdr:col>7</xdr:col>
          <xdr:colOff>190500</xdr:colOff>
          <xdr:row>49</xdr:row>
          <xdr:rowOff>0</xdr:rowOff>
        </xdr:to>
        <xdr:sp macro="" textlink="">
          <xdr:nvSpPr>
            <xdr:cNvPr id="1279" name="Spinner 255" hidden="1">
              <a:extLst>
                <a:ext uri="{63B3BB69-23CF-44E3-9099-C40C66FF867C}">
                  <a14:compatExt spid="_x0000_s12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19050</xdr:colOff>
          <xdr:row>49</xdr:row>
          <xdr:rowOff>9525</xdr:rowOff>
        </xdr:from>
        <xdr:to>
          <xdr:col>7</xdr:col>
          <xdr:colOff>190500</xdr:colOff>
          <xdr:row>50</xdr:row>
          <xdr:rowOff>0</xdr:rowOff>
        </xdr:to>
        <xdr:sp macro="" textlink="">
          <xdr:nvSpPr>
            <xdr:cNvPr id="1280" name="Spinner 256" hidden="1">
              <a:extLst>
                <a:ext uri="{63B3BB69-23CF-44E3-9099-C40C66FF867C}">
                  <a14:compatExt spid="_x0000_s12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19050</xdr:colOff>
          <xdr:row>49</xdr:row>
          <xdr:rowOff>9525</xdr:rowOff>
        </xdr:from>
        <xdr:to>
          <xdr:col>7</xdr:col>
          <xdr:colOff>190500</xdr:colOff>
          <xdr:row>50</xdr:row>
          <xdr:rowOff>0</xdr:rowOff>
        </xdr:to>
        <xdr:sp macro="" textlink="">
          <xdr:nvSpPr>
            <xdr:cNvPr id="1281" name="Spinner 257" hidden="1">
              <a:extLst>
                <a:ext uri="{63B3BB69-23CF-44E3-9099-C40C66FF867C}">
                  <a14:compatExt spid="_x0000_s12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19050</xdr:colOff>
          <xdr:row>50</xdr:row>
          <xdr:rowOff>9525</xdr:rowOff>
        </xdr:from>
        <xdr:to>
          <xdr:col>7</xdr:col>
          <xdr:colOff>190500</xdr:colOff>
          <xdr:row>51</xdr:row>
          <xdr:rowOff>0</xdr:rowOff>
        </xdr:to>
        <xdr:sp macro="" textlink="">
          <xdr:nvSpPr>
            <xdr:cNvPr id="1282" name="Spinner 258" hidden="1">
              <a:extLst>
                <a:ext uri="{63B3BB69-23CF-44E3-9099-C40C66FF867C}">
                  <a14:compatExt spid="_x0000_s12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47</xdr:row>
          <xdr:rowOff>19050</xdr:rowOff>
        </xdr:from>
        <xdr:to>
          <xdr:col>19</xdr:col>
          <xdr:colOff>2286000</xdr:colOff>
          <xdr:row>48</xdr:row>
          <xdr:rowOff>9525</xdr:rowOff>
        </xdr:to>
        <xdr:sp macro="" textlink="">
          <xdr:nvSpPr>
            <xdr:cNvPr id="1283" name="Drop Down 259" hidden="1">
              <a:extLst>
                <a:ext uri="{63B3BB69-23CF-44E3-9099-C40C66FF867C}">
                  <a14:compatExt spid="_x0000_s12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48</xdr:row>
          <xdr:rowOff>19050</xdr:rowOff>
        </xdr:from>
        <xdr:to>
          <xdr:col>19</xdr:col>
          <xdr:colOff>2286000</xdr:colOff>
          <xdr:row>49</xdr:row>
          <xdr:rowOff>0</xdr:rowOff>
        </xdr:to>
        <xdr:sp macro="" textlink="">
          <xdr:nvSpPr>
            <xdr:cNvPr id="1284" name="Drop Down 260" hidden="1">
              <a:extLst>
                <a:ext uri="{63B3BB69-23CF-44E3-9099-C40C66FF867C}">
                  <a14:compatExt spid="_x0000_s12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49</xdr:row>
          <xdr:rowOff>19050</xdr:rowOff>
        </xdr:from>
        <xdr:to>
          <xdr:col>19</xdr:col>
          <xdr:colOff>2286000</xdr:colOff>
          <xdr:row>50</xdr:row>
          <xdr:rowOff>0</xdr:rowOff>
        </xdr:to>
        <xdr:sp macro="" textlink="">
          <xdr:nvSpPr>
            <xdr:cNvPr id="1285" name="Drop Down 261" hidden="1">
              <a:extLst>
                <a:ext uri="{63B3BB69-23CF-44E3-9099-C40C66FF867C}">
                  <a14:compatExt spid="_x0000_s12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47</xdr:row>
          <xdr:rowOff>76200</xdr:rowOff>
        </xdr:from>
        <xdr:to>
          <xdr:col>20</xdr:col>
          <xdr:colOff>381000</xdr:colOff>
          <xdr:row>47</xdr:row>
          <xdr:rowOff>209550</xdr:rowOff>
        </xdr:to>
        <xdr:sp macro="" textlink="">
          <xdr:nvSpPr>
            <xdr:cNvPr id="1286" name="Check Box 262" hidden="1">
              <a:extLst>
                <a:ext uri="{63B3BB69-23CF-44E3-9099-C40C66FF867C}">
                  <a14:compatExt spid="_x0000_s12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&lt;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48</xdr:row>
          <xdr:rowOff>76200</xdr:rowOff>
        </xdr:from>
        <xdr:to>
          <xdr:col>20</xdr:col>
          <xdr:colOff>381000</xdr:colOff>
          <xdr:row>48</xdr:row>
          <xdr:rowOff>209550</xdr:rowOff>
        </xdr:to>
        <xdr:sp macro="" textlink="">
          <xdr:nvSpPr>
            <xdr:cNvPr id="1287" name="Check Box 263" hidden="1">
              <a:extLst>
                <a:ext uri="{63B3BB69-23CF-44E3-9099-C40C66FF867C}">
                  <a14:compatExt spid="_x0000_s12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&lt;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49</xdr:row>
          <xdr:rowOff>76200</xdr:rowOff>
        </xdr:from>
        <xdr:to>
          <xdr:col>20</xdr:col>
          <xdr:colOff>381000</xdr:colOff>
          <xdr:row>49</xdr:row>
          <xdr:rowOff>209550</xdr:rowOff>
        </xdr:to>
        <xdr:sp macro="" textlink="">
          <xdr:nvSpPr>
            <xdr:cNvPr id="1288" name="Check Box 264" hidden="1">
              <a:extLst>
                <a:ext uri="{63B3BB69-23CF-44E3-9099-C40C66FF867C}">
                  <a14:compatExt spid="_x0000_s12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&lt;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47</xdr:row>
          <xdr:rowOff>257175</xdr:rowOff>
        </xdr:from>
        <xdr:to>
          <xdr:col>23</xdr:col>
          <xdr:colOff>28575</xdr:colOff>
          <xdr:row>47</xdr:row>
          <xdr:rowOff>371475</xdr:rowOff>
        </xdr:to>
        <xdr:sp macro="" textlink="">
          <xdr:nvSpPr>
            <xdr:cNvPr id="1289" name="Check Box 265" hidden="1">
              <a:extLst>
                <a:ext uri="{63B3BB69-23CF-44E3-9099-C40C66FF867C}">
                  <a14:compatExt spid="_x0000_s12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48</xdr:row>
          <xdr:rowOff>257175</xdr:rowOff>
        </xdr:from>
        <xdr:to>
          <xdr:col>23</xdr:col>
          <xdr:colOff>28575</xdr:colOff>
          <xdr:row>48</xdr:row>
          <xdr:rowOff>371475</xdr:rowOff>
        </xdr:to>
        <xdr:sp macro="" textlink="">
          <xdr:nvSpPr>
            <xdr:cNvPr id="1290" name="Check Box 266" hidden="1">
              <a:extLst>
                <a:ext uri="{63B3BB69-23CF-44E3-9099-C40C66FF867C}">
                  <a14:compatExt spid="_x0000_s12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49</xdr:row>
          <xdr:rowOff>257175</xdr:rowOff>
        </xdr:from>
        <xdr:to>
          <xdr:col>23</xdr:col>
          <xdr:colOff>28575</xdr:colOff>
          <xdr:row>49</xdr:row>
          <xdr:rowOff>371475</xdr:rowOff>
        </xdr:to>
        <xdr:sp macro="" textlink="">
          <xdr:nvSpPr>
            <xdr:cNvPr id="1291" name="Check Box 267" hidden="1">
              <a:extLst>
                <a:ext uri="{63B3BB69-23CF-44E3-9099-C40C66FF867C}">
                  <a14:compatExt spid="_x0000_s12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47</xdr:row>
          <xdr:rowOff>0</xdr:rowOff>
        </xdr:from>
        <xdr:to>
          <xdr:col>24</xdr:col>
          <xdr:colOff>142875</xdr:colOff>
          <xdr:row>47</xdr:row>
          <xdr:rowOff>409575</xdr:rowOff>
        </xdr:to>
        <xdr:sp macro="" textlink="">
          <xdr:nvSpPr>
            <xdr:cNvPr id="1292" name="Scroll Bar 268" hidden="1">
              <a:extLst>
                <a:ext uri="{63B3BB69-23CF-44E3-9099-C40C66FF867C}">
                  <a14:compatExt spid="_x0000_s12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48</xdr:row>
          <xdr:rowOff>0</xdr:rowOff>
        </xdr:from>
        <xdr:to>
          <xdr:col>24</xdr:col>
          <xdr:colOff>142875</xdr:colOff>
          <xdr:row>48</xdr:row>
          <xdr:rowOff>409575</xdr:rowOff>
        </xdr:to>
        <xdr:sp macro="" textlink="">
          <xdr:nvSpPr>
            <xdr:cNvPr id="1293" name="Scroll Bar 269" hidden="1">
              <a:extLst>
                <a:ext uri="{63B3BB69-23CF-44E3-9099-C40C66FF867C}">
                  <a14:compatExt spid="_x0000_s12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49</xdr:row>
          <xdr:rowOff>0</xdr:rowOff>
        </xdr:from>
        <xdr:to>
          <xdr:col>24</xdr:col>
          <xdr:colOff>142875</xdr:colOff>
          <xdr:row>49</xdr:row>
          <xdr:rowOff>409575</xdr:rowOff>
        </xdr:to>
        <xdr:sp macro="" textlink="">
          <xdr:nvSpPr>
            <xdr:cNvPr id="1294" name="Scroll Bar 270" hidden="1">
              <a:extLst>
                <a:ext uri="{63B3BB69-23CF-44E3-9099-C40C66FF867C}">
                  <a14:compatExt spid="_x0000_s12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47</xdr:row>
          <xdr:rowOff>0</xdr:rowOff>
        </xdr:from>
        <xdr:to>
          <xdr:col>26</xdr:col>
          <xdr:colOff>1933575</xdr:colOff>
          <xdr:row>48</xdr:row>
          <xdr:rowOff>0</xdr:rowOff>
        </xdr:to>
        <xdr:sp macro="" textlink="">
          <xdr:nvSpPr>
            <xdr:cNvPr id="1295" name="Drop Down 271" hidden="1">
              <a:extLst>
                <a:ext uri="{63B3BB69-23CF-44E3-9099-C40C66FF867C}">
                  <a14:compatExt spid="_x0000_s12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48</xdr:row>
          <xdr:rowOff>0</xdr:rowOff>
        </xdr:from>
        <xdr:to>
          <xdr:col>26</xdr:col>
          <xdr:colOff>1933575</xdr:colOff>
          <xdr:row>49</xdr:row>
          <xdr:rowOff>0</xdr:rowOff>
        </xdr:to>
        <xdr:sp macro="" textlink="">
          <xdr:nvSpPr>
            <xdr:cNvPr id="1296" name="Drop Down 272" hidden="1">
              <a:extLst>
                <a:ext uri="{63B3BB69-23CF-44E3-9099-C40C66FF867C}">
                  <a14:compatExt spid="_x0000_s12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49</xdr:row>
          <xdr:rowOff>0</xdr:rowOff>
        </xdr:from>
        <xdr:to>
          <xdr:col>26</xdr:col>
          <xdr:colOff>1933575</xdr:colOff>
          <xdr:row>50</xdr:row>
          <xdr:rowOff>0</xdr:rowOff>
        </xdr:to>
        <xdr:sp macro="" textlink="">
          <xdr:nvSpPr>
            <xdr:cNvPr id="1297" name="Drop Down 273" hidden="1">
              <a:extLst>
                <a:ext uri="{63B3BB69-23CF-44E3-9099-C40C66FF867C}">
                  <a14:compatExt spid="_x0000_s12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xdr:colOff>
          <xdr:row>47</xdr:row>
          <xdr:rowOff>19050</xdr:rowOff>
        </xdr:from>
        <xdr:to>
          <xdr:col>40</xdr:col>
          <xdr:colOff>152400</xdr:colOff>
          <xdr:row>48</xdr:row>
          <xdr:rowOff>9525</xdr:rowOff>
        </xdr:to>
        <xdr:sp macro="" textlink="">
          <xdr:nvSpPr>
            <xdr:cNvPr id="1298" name="Scroll Bar 274" hidden="1">
              <a:extLst>
                <a:ext uri="{63B3BB69-23CF-44E3-9099-C40C66FF867C}">
                  <a14:compatExt spid="_x0000_s12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xdr:colOff>
          <xdr:row>48</xdr:row>
          <xdr:rowOff>19050</xdr:rowOff>
        </xdr:from>
        <xdr:to>
          <xdr:col>40</xdr:col>
          <xdr:colOff>152400</xdr:colOff>
          <xdr:row>49</xdr:row>
          <xdr:rowOff>9525</xdr:rowOff>
        </xdr:to>
        <xdr:sp macro="" textlink="">
          <xdr:nvSpPr>
            <xdr:cNvPr id="1299" name="Scroll Bar 275" hidden="1">
              <a:extLst>
                <a:ext uri="{63B3BB69-23CF-44E3-9099-C40C66FF867C}">
                  <a14:compatExt spid="_x0000_s12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xdr:colOff>
          <xdr:row>49</xdr:row>
          <xdr:rowOff>19050</xdr:rowOff>
        </xdr:from>
        <xdr:to>
          <xdr:col>40</xdr:col>
          <xdr:colOff>152400</xdr:colOff>
          <xdr:row>50</xdr:row>
          <xdr:rowOff>9525</xdr:rowOff>
        </xdr:to>
        <xdr:sp macro="" textlink="">
          <xdr:nvSpPr>
            <xdr:cNvPr id="1300" name="Scroll Bar 276" hidden="1">
              <a:extLst>
                <a:ext uri="{63B3BB69-23CF-44E3-9099-C40C66FF867C}">
                  <a14:compatExt spid="_x0000_s13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49</xdr:row>
          <xdr:rowOff>257175</xdr:rowOff>
        </xdr:from>
        <xdr:to>
          <xdr:col>23</xdr:col>
          <xdr:colOff>28575</xdr:colOff>
          <xdr:row>49</xdr:row>
          <xdr:rowOff>371475</xdr:rowOff>
        </xdr:to>
        <xdr:sp macro="" textlink="">
          <xdr:nvSpPr>
            <xdr:cNvPr id="1301" name="Check Box 277" hidden="1">
              <a:extLst>
                <a:ext uri="{63B3BB69-23CF-44E3-9099-C40C66FF867C}">
                  <a14:compatExt spid="_x0000_s13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51</xdr:row>
          <xdr:rowOff>38100</xdr:rowOff>
        </xdr:from>
        <xdr:to>
          <xdr:col>4</xdr:col>
          <xdr:colOff>1123950</xdr:colOff>
          <xdr:row>51</xdr:row>
          <xdr:rowOff>200025</xdr:rowOff>
        </xdr:to>
        <xdr:sp macro="" textlink="">
          <xdr:nvSpPr>
            <xdr:cNvPr id="1302" name="Check Box 278" hidden="1">
              <a:extLst>
                <a:ext uri="{63B3BB69-23CF-44E3-9099-C40C66FF867C}">
                  <a14:compatExt spid="_x0000_s13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milieu intérieur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51</xdr:row>
          <xdr:rowOff>200025</xdr:rowOff>
        </xdr:from>
        <xdr:to>
          <xdr:col>4</xdr:col>
          <xdr:colOff>1057275</xdr:colOff>
          <xdr:row>51</xdr:row>
          <xdr:rowOff>381000</xdr:rowOff>
        </xdr:to>
        <xdr:sp macro="" textlink="">
          <xdr:nvSpPr>
            <xdr:cNvPr id="1303" name="Check Box 279" hidden="1">
              <a:extLst>
                <a:ext uri="{63B3BB69-23CF-44E3-9099-C40C66FF867C}">
                  <a14:compatExt spid="_x0000_s13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milieu extérieur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52</xdr:row>
          <xdr:rowOff>209550</xdr:rowOff>
        </xdr:from>
        <xdr:to>
          <xdr:col>4</xdr:col>
          <xdr:colOff>1066800</xdr:colOff>
          <xdr:row>52</xdr:row>
          <xdr:rowOff>381000</xdr:rowOff>
        </xdr:to>
        <xdr:sp macro="" textlink="">
          <xdr:nvSpPr>
            <xdr:cNvPr id="1304" name="Check Box 280" hidden="1">
              <a:extLst>
                <a:ext uri="{63B3BB69-23CF-44E3-9099-C40C66FF867C}">
                  <a14:compatExt spid="_x0000_s13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milieu extérieur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52</xdr:row>
          <xdr:rowOff>28575</xdr:rowOff>
        </xdr:from>
        <xdr:to>
          <xdr:col>4</xdr:col>
          <xdr:colOff>1133475</xdr:colOff>
          <xdr:row>52</xdr:row>
          <xdr:rowOff>190500</xdr:rowOff>
        </xdr:to>
        <xdr:sp macro="" textlink="">
          <xdr:nvSpPr>
            <xdr:cNvPr id="1305" name="Check Box 281" hidden="1">
              <a:extLst>
                <a:ext uri="{63B3BB69-23CF-44E3-9099-C40C66FF867C}">
                  <a14:compatExt spid="_x0000_s13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milieu intérieur</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19050</xdr:colOff>
          <xdr:row>51</xdr:row>
          <xdr:rowOff>9525</xdr:rowOff>
        </xdr:from>
        <xdr:to>
          <xdr:col>7</xdr:col>
          <xdr:colOff>190500</xdr:colOff>
          <xdr:row>52</xdr:row>
          <xdr:rowOff>0</xdr:rowOff>
        </xdr:to>
        <xdr:sp macro="" textlink="">
          <xdr:nvSpPr>
            <xdr:cNvPr id="1306" name="Spinner 282" hidden="1">
              <a:extLst>
                <a:ext uri="{63B3BB69-23CF-44E3-9099-C40C66FF867C}">
                  <a14:compatExt spid="_x0000_s13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19050</xdr:colOff>
          <xdr:row>52</xdr:row>
          <xdr:rowOff>9525</xdr:rowOff>
        </xdr:from>
        <xdr:to>
          <xdr:col>7</xdr:col>
          <xdr:colOff>190500</xdr:colOff>
          <xdr:row>53</xdr:row>
          <xdr:rowOff>0</xdr:rowOff>
        </xdr:to>
        <xdr:sp macro="" textlink="">
          <xdr:nvSpPr>
            <xdr:cNvPr id="1307" name="Spinner 283" hidden="1">
              <a:extLst>
                <a:ext uri="{63B3BB69-23CF-44E3-9099-C40C66FF867C}">
                  <a14:compatExt spid="_x0000_s13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51</xdr:row>
          <xdr:rowOff>19050</xdr:rowOff>
        </xdr:from>
        <xdr:to>
          <xdr:col>19</xdr:col>
          <xdr:colOff>2286000</xdr:colOff>
          <xdr:row>52</xdr:row>
          <xdr:rowOff>9525</xdr:rowOff>
        </xdr:to>
        <xdr:sp macro="" textlink="">
          <xdr:nvSpPr>
            <xdr:cNvPr id="1308" name="Drop Down 284" hidden="1">
              <a:extLst>
                <a:ext uri="{63B3BB69-23CF-44E3-9099-C40C66FF867C}">
                  <a14:compatExt spid="_x0000_s13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52</xdr:row>
          <xdr:rowOff>19050</xdr:rowOff>
        </xdr:from>
        <xdr:to>
          <xdr:col>19</xdr:col>
          <xdr:colOff>2286000</xdr:colOff>
          <xdr:row>53</xdr:row>
          <xdr:rowOff>9525</xdr:rowOff>
        </xdr:to>
        <xdr:sp macro="" textlink="">
          <xdr:nvSpPr>
            <xdr:cNvPr id="1309" name="Drop Down 285" hidden="1">
              <a:extLst>
                <a:ext uri="{63B3BB69-23CF-44E3-9099-C40C66FF867C}">
                  <a14:compatExt spid="_x0000_s13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51</xdr:row>
          <xdr:rowOff>85725</xdr:rowOff>
        </xdr:from>
        <xdr:to>
          <xdr:col>20</xdr:col>
          <xdr:colOff>400050</xdr:colOff>
          <xdr:row>51</xdr:row>
          <xdr:rowOff>219075</xdr:rowOff>
        </xdr:to>
        <xdr:sp macro="" textlink="">
          <xdr:nvSpPr>
            <xdr:cNvPr id="1310" name="Check Box 286" hidden="1">
              <a:extLst>
                <a:ext uri="{63B3BB69-23CF-44E3-9099-C40C66FF867C}">
                  <a14:compatExt spid="_x0000_s13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&lt;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52</xdr:row>
          <xdr:rowOff>85725</xdr:rowOff>
        </xdr:from>
        <xdr:to>
          <xdr:col>20</xdr:col>
          <xdr:colOff>400050</xdr:colOff>
          <xdr:row>52</xdr:row>
          <xdr:rowOff>219075</xdr:rowOff>
        </xdr:to>
        <xdr:sp macro="" textlink="">
          <xdr:nvSpPr>
            <xdr:cNvPr id="1311" name="Check Box 287" hidden="1">
              <a:extLst>
                <a:ext uri="{63B3BB69-23CF-44E3-9099-C40C66FF867C}">
                  <a14:compatExt spid="_x0000_s13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&lt;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51</xdr:row>
          <xdr:rowOff>266700</xdr:rowOff>
        </xdr:from>
        <xdr:to>
          <xdr:col>23</xdr:col>
          <xdr:colOff>47625</xdr:colOff>
          <xdr:row>51</xdr:row>
          <xdr:rowOff>381000</xdr:rowOff>
        </xdr:to>
        <xdr:sp macro="" textlink="">
          <xdr:nvSpPr>
            <xdr:cNvPr id="1312" name="Check Box 288" hidden="1">
              <a:extLst>
                <a:ext uri="{63B3BB69-23CF-44E3-9099-C40C66FF867C}">
                  <a14:compatExt spid="_x0000_s13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52</xdr:row>
          <xdr:rowOff>266700</xdr:rowOff>
        </xdr:from>
        <xdr:to>
          <xdr:col>23</xdr:col>
          <xdr:colOff>47625</xdr:colOff>
          <xdr:row>52</xdr:row>
          <xdr:rowOff>381000</xdr:rowOff>
        </xdr:to>
        <xdr:sp macro="" textlink="">
          <xdr:nvSpPr>
            <xdr:cNvPr id="1313" name="Check Box 289" hidden="1">
              <a:extLst>
                <a:ext uri="{63B3BB69-23CF-44E3-9099-C40C66FF867C}">
                  <a14:compatExt spid="_x0000_s13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51</xdr:row>
          <xdr:rowOff>9525</xdr:rowOff>
        </xdr:from>
        <xdr:to>
          <xdr:col>24</xdr:col>
          <xdr:colOff>142875</xdr:colOff>
          <xdr:row>52</xdr:row>
          <xdr:rowOff>0</xdr:rowOff>
        </xdr:to>
        <xdr:sp macro="" textlink="">
          <xdr:nvSpPr>
            <xdr:cNvPr id="1314" name="Scroll Bar 290" hidden="1">
              <a:extLst>
                <a:ext uri="{63B3BB69-23CF-44E3-9099-C40C66FF867C}">
                  <a14:compatExt spid="_x0000_s1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52</xdr:row>
          <xdr:rowOff>9525</xdr:rowOff>
        </xdr:from>
        <xdr:to>
          <xdr:col>24</xdr:col>
          <xdr:colOff>142875</xdr:colOff>
          <xdr:row>53</xdr:row>
          <xdr:rowOff>0</xdr:rowOff>
        </xdr:to>
        <xdr:sp macro="" textlink="">
          <xdr:nvSpPr>
            <xdr:cNvPr id="1315" name="Scroll Bar 291" hidden="1">
              <a:extLst>
                <a:ext uri="{63B3BB69-23CF-44E3-9099-C40C66FF867C}">
                  <a14:compatExt spid="_x0000_s13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51</xdr:row>
          <xdr:rowOff>9525</xdr:rowOff>
        </xdr:from>
        <xdr:to>
          <xdr:col>26</xdr:col>
          <xdr:colOff>1933575</xdr:colOff>
          <xdr:row>52</xdr:row>
          <xdr:rowOff>9525</xdr:rowOff>
        </xdr:to>
        <xdr:sp macro="" textlink="">
          <xdr:nvSpPr>
            <xdr:cNvPr id="1318" name="Drop Down 294" hidden="1">
              <a:extLst>
                <a:ext uri="{63B3BB69-23CF-44E3-9099-C40C66FF867C}">
                  <a14:compatExt spid="_x0000_s13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52</xdr:row>
          <xdr:rowOff>9525</xdr:rowOff>
        </xdr:from>
        <xdr:to>
          <xdr:col>26</xdr:col>
          <xdr:colOff>1933575</xdr:colOff>
          <xdr:row>53</xdr:row>
          <xdr:rowOff>9525</xdr:rowOff>
        </xdr:to>
        <xdr:sp macro="" textlink="">
          <xdr:nvSpPr>
            <xdr:cNvPr id="1319" name="Drop Down 295" hidden="1">
              <a:extLst>
                <a:ext uri="{63B3BB69-23CF-44E3-9099-C40C66FF867C}">
                  <a14:compatExt spid="_x0000_s13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xdr:colOff>
          <xdr:row>51</xdr:row>
          <xdr:rowOff>19050</xdr:rowOff>
        </xdr:from>
        <xdr:to>
          <xdr:col>40</xdr:col>
          <xdr:colOff>152400</xdr:colOff>
          <xdr:row>52</xdr:row>
          <xdr:rowOff>9525</xdr:rowOff>
        </xdr:to>
        <xdr:sp macro="" textlink="">
          <xdr:nvSpPr>
            <xdr:cNvPr id="1320" name="Scroll Bar 296" hidden="1">
              <a:extLst>
                <a:ext uri="{63B3BB69-23CF-44E3-9099-C40C66FF867C}">
                  <a14:compatExt spid="_x0000_s13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xdr:colOff>
          <xdr:row>52</xdr:row>
          <xdr:rowOff>19050</xdr:rowOff>
        </xdr:from>
        <xdr:to>
          <xdr:col>40</xdr:col>
          <xdr:colOff>152400</xdr:colOff>
          <xdr:row>53</xdr:row>
          <xdr:rowOff>9525</xdr:rowOff>
        </xdr:to>
        <xdr:sp macro="" textlink="">
          <xdr:nvSpPr>
            <xdr:cNvPr id="1321" name="Scroll Bar 297" hidden="1">
              <a:extLst>
                <a:ext uri="{63B3BB69-23CF-44E3-9099-C40C66FF867C}">
                  <a14:compatExt spid="_x0000_s1321"/>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771525</xdr:colOff>
      <xdr:row>6</xdr:row>
      <xdr:rowOff>152400</xdr:rowOff>
    </xdr:from>
    <xdr:to>
      <xdr:col>10</xdr:col>
      <xdr:colOff>314325</xdr:colOff>
      <xdr:row>16</xdr:row>
      <xdr:rowOff>142875</xdr:rowOff>
    </xdr:to>
    <xdr:graphicFrame macro="">
      <xdr:nvGraphicFramePr>
        <xdr:cNvPr id="2065"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771525</xdr:colOff>
      <xdr:row>6</xdr:row>
      <xdr:rowOff>152400</xdr:rowOff>
    </xdr:from>
    <xdr:to>
      <xdr:col>10</xdr:col>
      <xdr:colOff>314325</xdr:colOff>
      <xdr:row>21</xdr:row>
      <xdr:rowOff>104775</xdr:rowOff>
    </xdr:to>
    <xdr:graphicFrame macro="">
      <xdr:nvGraphicFramePr>
        <xdr:cNvPr id="2066"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828676</xdr:colOff>
      <xdr:row>3</xdr:row>
      <xdr:rowOff>47624</xdr:rowOff>
    </xdr:from>
    <xdr:to>
      <xdr:col>3</xdr:col>
      <xdr:colOff>828676</xdr:colOff>
      <xdr:row>10</xdr:row>
      <xdr:rowOff>9525</xdr:rowOff>
    </xdr:to>
    <xdr:sp macro="" textlink="">
      <xdr:nvSpPr>
        <xdr:cNvPr id="2" name="Rectangle 1"/>
        <xdr:cNvSpPr/>
      </xdr:nvSpPr>
      <xdr:spPr>
        <a:xfrm>
          <a:off x="1666876" y="533399"/>
          <a:ext cx="1676400" cy="1095376"/>
        </a:xfrm>
        <a:prstGeom prst="rect">
          <a:avLst/>
        </a:prstGeom>
        <a:solidFill>
          <a:schemeClr val="bg2">
            <a:lumMod val="90000"/>
          </a:schemeClr>
        </a:solidFill>
        <a:ln w="25400">
          <a:solidFill>
            <a:schemeClr val="bg2">
              <a:lumMod val="1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9525</xdr:colOff>
      <xdr:row>3</xdr:row>
      <xdr:rowOff>57151</xdr:rowOff>
    </xdr:from>
    <xdr:to>
      <xdr:col>3</xdr:col>
      <xdr:colOff>0</xdr:colOff>
      <xdr:row>6</xdr:row>
      <xdr:rowOff>142876</xdr:rowOff>
    </xdr:to>
    <xdr:sp macro="" textlink="">
      <xdr:nvSpPr>
        <xdr:cNvPr id="4" name="Rectangle 3"/>
        <xdr:cNvSpPr/>
      </xdr:nvSpPr>
      <xdr:spPr>
        <a:xfrm>
          <a:off x="1685925" y="542926"/>
          <a:ext cx="828675" cy="571500"/>
        </a:xfrm>
        <a:prstGeom prst="rect">
          <a:avLst/>
        </a:prstGeom>
        <a:solidFill>
          <a:schemeClr val="bg2">
            <a:lumMod val="7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0</xdr:colOff>
      <xdr:row>4</xdr:row>
      <xdr:rowOff>0</xdr:rowOff>
    </xdr:from>
    <xdr:to>
      <xdr:col>3</xdr:col>
      <xdr:colOff>19050</xdr:colOff>
      <xdr:row>5</xdr:row>
      <xdr:rowOff>104775</xdr:rowOff>
    </xdr:to>
    <xdr:sp macro="" textlink="">
      <xdr:nvSpPr>
        <xdr:cNvPr id="21" name="ZoneTexte 20"/>
        <xdr:cNvSpPr txBox="1"/>
      </xdr:nvSpPr>
      <xdr:spPr>
        <a:xfrm>
          <a:off x="1676400" y="647700"/>
          <a:ext cx="8572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800"/>
            <a:t>Volume en m</a:t>
          </a:r>
          <a:r>
            <a:rPr lang="fr-FR" sz="800" baseline="30000"/>
            <a:t>3</a:t>
          </a:r>
        </a:p>
      </xdr:txBody>
    </xdr:sp>
    <xdr:clientData/>
  </xdr:twoCellAnchor>
  <xdr:twoCellAnchor>
    <xdr:from>
      <xdr:col>2</xdr:col>
      <xdr:colOff>314324</xdr:colOff>
      <xdr:row>2</xdr:row>
      <xdr:rowOff>9525</xdr:rowOff>
    </xdr:from>
    <xdr:to>
      <xdr:col>2</xdr:col>
      <xdr:colOff>409575</xdr:colOff>
      <xdr:row>3</xdr:row>
      <xdr:rowOff>38100</xdr:rowOff>
    </xdr:to>
    <xdr:sp macro="" textlink="">
      <xdr:nvSpPr>
        <xdr:cNvPr id="23" name="Rectangle 22"/>
        <xdr:cNvSpPr/>
      </xdr:nvSpPr>
      <xdr:spPr>
        <a:xfrm>
          <a:off x="1990724" y="333375"/>
          <a:ext cx="95251" cy="190500"/>
        </a:xfrm>
        <a:prstGeom prst="rect">
          <a:avLst/>
        </a:prstGeom>
        <a:solidFill>
          <a:schemeClr val="tx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495299</xdr:colOff>
      <xdr:row>2</xdr:row>
      <xdr:rowOff>9525</xdr:rowOff>
    </xdr:from>
    <xdr:to>
      <xdr:col>2</xdr:col>
      <xdr:colOff>590550</xdr:colOff>
      <xdr:row>3</xdr:row>
      <xdr:rowOff>38100</xdr:rowOff>
    </xdr:to>
    <xdr:sp macro="" textlink="">
      <xdr:nvSpPr>
        <xdr:cNvPr id="25" name="Rectangle 24"/>
        <xdr:cNvSpPr/>
      </xdr:nvSpPr>
      <xdr:spPr>
        <a:xfrm>
          <a:off x="2171699" y="333375"/>
          <a:ext cx="95251" cy="190500"/>
        </a:xfrm>
        <a:prstGeom prst="rect">
          <a:avLst/>
        </a:prstGeom>
        <a:solidFill>
          <a:schemeClr val="tx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142875</xdr:colOff>
      <xdr:row>2</xdr:row>
      <xdr:rowOff>19050</xdr:rowOff>
    </xdr:from>
    <xdr:to>
      <xdr:col>2</xdr:col>
      <xdr:colOff>238126</xdr:colOff>
      <xdr:row>3</xdr:row>
      <xdr:rowOff>47625</xdr:rowOff>
    </xdr:to>
    <xdr:sp macro="" textlink="">
      <xdr:nvSpPr>
        <xdr:cNvPr id="26" name="Rectangle 25"/>
        <xdr:cNvSpPr/>
      </xdr:nvSpPr>
      <xdr:spPr>
        <a:xfrm>
          <a:off x="1819275" y="342900"/>
          <a:ext cx="95251" cy="190500"/>
        </a:xfrm>
        <a:prstGeom prst="rect">
          <a:avLst/>
        </a:prstGeom>
        <a:solidFill>
          <a:schemeClr val="tx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133350</xdr:colOff>
      <xdr:row>6</xdr:row>
      <xdr:rowOff>114300</xdr:rowOff>
    </xdr:from>
    <xdr:to>
      <xdr:col>2</xdr:col>
      <xdr:colOff>238125</xdr:colOff>
      <xdr:row>7</xdr:row>
      <xdr:rowOff>9525</xdr:rowOff>
    </xdr:to>
    <xdr:sp macro="" textlink="">
      <xdr:nvSpPr>
        <xdr:cNvPr id="27" name="Rectangle 26"/>
        <xdr:cNvSpPr/>
      </xdr:nvSpPr>
      <xdr:spPr>
        <a:xfrm>
          <a:off x="1809750" y="1085850"/>
          <a:ext cx="104775" cy="571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609600</xdr:colOff>
      <xdr:row>6</xdr:row>
      <xdr:rowOff>114300</xdr:rowOff>
    </xdr:from>
    <xdr:to>
      <xdr:col>2</xdr:col>
      <xdr:colOff>714375</xdr:colOff>
      <xdr:row>7</xdr:row>
      <xdr:rowOff>9525</xdr:rowOff>
    </xdr:to>
    <xdr:sp macro="" textlink="">
      <xdr:nvSpPr>
        <xdr:cNvPr id="28" name="Rectangle 27"/>
        <xdr:cNvSpPr/>
      </xdr:nvSpPr>
      <xdr:spPr>
        <a:xfrm>
          <a:off x="2286000" y="1085850"/>
          <a:ext cx="104775" cy="571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542925</xdr:colOff>
      <xdr:row>1</xdr:row>
      <xdr:rowOff>28575</xdr:rowOff>
    </xdr:from>
    <xdr:to>
      <xdr:col>2</xdr:col>
      <xdr:colOff>542926</xdr:colOff>
      <xdr:row>3</xdr:row>
      <xdr:rowOff>152401</xdr:rowOff>
    </xdr:to>
    <xdr:cxnSp macro="">
      <xdr:nvCxnSpPr>
        <xdr:cNvPr id="31" name="Connecteur droit avec flèche 30"/>
        <xdr:cNvCxnSpPr/>
      </xdr:nvCxnSpPr>
      <xdr:spPr>
        <a:xfrm flipH="1" flipV="1">
          <a:off x="2219325" y="190500"/>
          <a:ext cx="1" cy="447676"/>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180975</xdr:colOff>
      <xdr:row>5</xdr:row>
      <xdr:rowOff>123825</xdr:rowOff>
    </xdr:from>
    <xdr:to>
      <xdr:col>2</xdr:col>
      <xdr:colOff>190500</xdr:colOff>
      <xdr:row>7</xdr:row>
      <xdr:rowOff>142876</xdr:rowOff>
    </xdr:to>
    <xdr:cxnSp macro="">
      <xdr:nvCxnSpPr>
        <xdr:cNvPr id="35" name="Connecteur droit avec flèche 34"/>
        <xdr:cNvCxnSpPr/>
      </xdr:nvCxnSpPr>
      <xdr:spPr>
        <a:xfrm flipH="1" flipV="1">
          <a:off x="1857375" y="933450"/>
          <a:ext cx="9525" cy="3429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361951</xdr:colOff>
      <xdr:row>6</xdr:row>
      <xdr:rowOff>85725</xdr:rowOff>
    </xdr:from>
    <xdr:to>
      <xdr:col>2</xdr:col>
      <xdr:colOff>457201</xdr:colOff>
      <xdr:row>7</xdr:row>
      <xdr:rowOff>47625</xdr:rowOff>
    </xdr:to>
    <xdr:sp macro="" textlink="">
      <xdr:nvSpPr>
        <xdr:cNvPr id="38" name="Rectangle 37"/>
        <xdr:cNvSpPr/>
      </xdr:nvSpPr>
      <xdr:spPr>
        <a:xfrm>
          <a:off x="2038351" y="1057275"/>
          <a:ext cx="95250" cy="123825"/>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409575</xdr:colOff>
      <xdr:row>5</xdr:row>
      <xdr:rowOff>114300</xdr:rowOff>
    </xdr:from>
    <xdr:to>
      <xdr:col>2</xdr:col>
      <xdr:colOff>419100</xdr:colOff>
      <xdr:row>7</xdr:row>
      <xdr:rowOff>133351</xdr:rowOff>
    </xdr:to>
    <xdr:cxnSp macro="">
      <xdr:nvCxnSpPr>
        <xdr:cNvPr id="39" name="Connecteur droit avec flèche 38"/>
        <xdr:cNvCxnSpPr/>
      </xdr:nvCxnSpPr>
      <xdr:spPr>
        <a:xfrm flipH="1" flipV="1">
          <a:off x="2085975" y="923925"/>
          <a:ext cx="9525" cy="3429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666750</xdr:colOff>
      <xdr:row>5</xdr:row>
      <xdr:rowOff>123825</xdr:rowOff>
    </xdr:from>
    <xdr:to>
      <xdr:col>2</xdr:col>
      <xdr:colOff>676275</xdr:colOff>
      <xdr:row>7</xdr:row>
      <xdr:rowOff>142876</xdr:rowOff>
    </xdr:to>
    <xdr:cxnSp macro="">
      <xdr:nvCxnSpPr>
        <xdr:cNvPr id="40" name="Connecteur droit avec flèche 39"/>
        <xdr:cNvCxnSpPr/>
      </xdr:nvCxnSpPr>
      <xdr:spPr>
        <a:xfrm flipH="1" flipV="1">
          <a:off x="2343150" y="933450"/>
          <a:ext cx="9525" cy="3429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361950</xdr:colOff>
      <xdr:row>1</xdr:row>
      <xdr:rowOff>19050</xdr:rowOff>
    </xdr:from>
    <xdr:to>
      <xdr:col>2</xdr:col>
      <xdr:colOff>361951</xdr:colOff>
      <xdr:row>3</xdr:row>
      <xdr:rowOff>142876</xdr:rowOff>
    </xdr:to>
    <xdr:cxnSp macro="">
      <xdr:nvCxnSpPr>
        <xdr:cNvPr id="41" name="Connecteur droit avec flèche 40"/>
        <xdr:cNvCxnSpPr/>
      </xdr:nvCxnSpPr>
      <xdr:spPr>
        <a:xfrm flipH="1" flipV="1">
          <a:off x="2038350" y="180975"/>
          <a:ext cx="1" cy="447676"/>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180975</xdr:colOff>
      <xdr:row>1</xdr:row>
      <xdr:rowOff>19050</xdr:rowOff>
    </xdr:from>
    <xdr:to>
      <xdr:col>2</xdr:col>
      <xdr:colOff>180976</xdr:colOff>
      <xdr:row>3</xdr:row>
      <xdr:rowOff>142876</xdr:rowOff>
    </xdr:to>
    <xdr:cxnSp macro="">
      <xdr:nvCxnSpPr>
        <xdr:cNvPr id="42" name="Connecteur droit avec flèche 41"/>
        <xdr:cNvCxnSpPr/>
      </xdr:nvCxnSpPr>
      <xdr:spPr>
        <a:xfrm flipH="1" flipV="1">
          <a:off x="1857375" y="180975"/>
          <a:ext cx="1" cy="447676"/>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771526</xdr:colOff>
      <xdr:row>6</xdr:row>
      <xdr:rowOff>47626</xdr:rowOff>
    </xdr:from>
    <xdr:to>
      <xdr:col>3</xdr:col>
      <xdr:colOff>85725</xdr:colOff>
      <xdr:row>7</xdr:row>
      <xdr:rowOff>0</xdr:rowOff>
    </xdr:to>
    <xdr:cxnSp macro="">
      <xdr:nvCxnSpPr>
        <xdr:cNvPr id="43" name="Connecteur droit avec flèche 42"/>
        <xdr:cNvCxnSpPr/>
      </xdr:nvCxnSpPr>
      <xdr:spPr>
        <a:xfrm flipH="1" flipV="1">
          <a:off x="2447926" y="1019176"/>
          <a:ext cx="152399" cy="114299"/>
        </a:xfrm>
        <a:prstGeom prst="straightConnector1">
          <a:avLst/>
        </a:prstGeom>
        <a:ln>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781050</xdr:colOff>
      <xdr:row>3</xdr:row>
      <xdr:rowOff>123825</xdr:rowOff>
    </xdr:from>
    <xdr:to>
      <xdr:col>3</xdr:col>
      <xdr:colOff>133350</xdr:colOff>
      <xdr:row>4</xdr:row>
      <xdr:rowOff>0</xdr:rowOff>
    </xdr:to>
    <xdr:cxnSp macro="">
      <xdr:nvCxnSpPr>
        <xdr:cNvPr id="48" name="Connecteur droit avec flèche 47"/>
        <xdr:cNvCxnSpPr/>
      </xdr:nvCxnSpPr>
      <xdr:spPr>
        <a:xfrm flipH="1">
          <a:off x="2457450" y="609600"/>
          <a:ext cx="190500" cy="38100"/>
        </a:xfrm>
        <a:prstGeom prst="straightConnector1">
          <a:avLst/>
        </a:prstGeom>
        <a:ln>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57150</xdr:colOff>
      <xdr:row>6</xdr:row>
      <xdr:rowOff>66675</xdr:rowOff>
    </xdr:from>
    <xdr:to>
      <xdr:col>2</xdr:col>
      <xdr:colOff>66675</xdr:colOff>
      <xdr:row>7</xdr:row>
      <xdr:rowOff>95250</xdr:rowOff>
    </xdr:to>
    <xdr:cxnSp macro="">
      <xdr:nvCxnSpPr>
        <xdr:cNvPr id="51" name="Connecteur droit avec flèche 50"/>
        <xdr:cNvCxnSpPr/>
      </xdr:nvCxnSpPr>
      <xdr:spPr>
        <a:xfrm flipH="1" flipV="1">
          <a:off x="1733550" y="1038225"/>
          <a:ext cx="9525" cy="190500"/>
        </a:xfrm>
        <a:prstGeom prst="straightConnector1">
          <a:avLst/>
        </a:prstGeom>
        <a:ln>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371476</xdr:colOff>
      <xdr:row>4</xdr:row>
      <xdr:rowOff>38099</xdr:rowOff>
    </xdr:from>
    <xdr:to>
      <xdr:col>7</xdr:col>
      <xdr:colOff>371476</xdr:colOff>
      <xdr:row>11</xdr:row>
      <xdr:rowOff>0</xdr:rowOff>
    </xdr:to>
    <xdr:grpSp>
      <xdr:nvGrpSpPr>
        <xdr:cNvPr id="84" name="Groupe 83"/>
        <xdr:cNvGrpSpPr/>
      </xdr:nvGrpSpPr>
      <xdr:grpSpPr>
        <a:xfrm>
          <a:off x="4562476" y="685799"/>
          <a:ext cx="1676400" cy="1095376"/>
          <a:chOff x="4562476" y="685799"/>
          <a:chExt cx="1676400" cy="1095376"/>
        </a:xfrm>
      </xdr:grpSpPr>
      <xdr:grpSp>
        <xdr:nvGrpSpPr>
          <xdr:cNvPr id="83" name="Groupe 82"/>
          <xdr:cNvGrpSpPr/>
        </xdr:nvGrpSpPr>
        <xdr:grpSpPr>
          <a:xfrm>
            <a:off x="4562476" y="685799"/>
            <a:ext cx="1676400" cy="1095376"/>
            <a:chOff x="4562476" y="685799"/>
            <a:chExt cx="1676400" cy="1095376"/>
          </a:xfrm>
        </xdr:grpSpPr>
        <xdr:sp macro="" textlink="">
          <xdr:nvSpPr>
            <xdr:cNvPr id="53" name="Rectangle 52"/>
            <xdr:cNvSpPr/>
          </xdr:nvSpPr>
          <xdr:spPr>
            <a:xfrm>
              <a:off x="4562476" y="685799"/>
              <a:ext cx="1676400" cy="1095376"/>
            </a:xfrm>
            <a:prstGeom prst="rect">
              <a:avLst/>
            </a:prstGeom>
            <a:solidFill>
              <a:schemeClr val="bg2">
                <a:lumMod val="90000"/>
              </a:schemeClr>
            </a:solidFill>
            <a:ln w="25400">
              <a:solidFill>
                <a:schemeClr val="bg2">
                  <a:lumMod val="1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sp macro="" textlink="">
          <xdr:nvSpPr>
            <xdr:cNvPr id="54" name="Rectangle 53"/>
            <xdr:cNvSpPr/>
          </xdr:nvSpPr>
          <xdr:spPr>
            <a:xfrm>
              <a:off x="4581525" y="695326"/>
              <a:ext cx="828675" cy="571500"/>
            </a:xfrm>
            <a:prstGeom prst="rect">
              <a:avLst/>
            </a:prstGeom>
            <a:solidFill>
              <a:schemeClr val="bg2">
                <a:lumMod val="7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sp macro="" textlink="">
          <xdr:nvSpPr>
            <xdr:cNvPr id="67" name="ZoneTexte 66"/>
            <xdr:cNvSpPr txBox="1"/>
          </xdr:nvSpPr>
          <xdr:spPr>
            <a:xfrm>
              <a:off x="4572000" y="800100"/>
              <a:ext cx="85725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000" baseline="30000"/>
                <a:t>Dsd</a:t>
              </a:r>
            </a:p>
          </xdr:txBody>
        </xdr:sp>
      </xdr:grpSp>
      <xdr:grpSp>
        <xdr:nvGrpSpPr>
          <xdr:cNvPr id="12" name="Groupe 11"/>
          <xdr:cNvGrpSpPr/>
        </xdr:nvGrpSpPr>
        <xdr:grpSpPr>
          <a:xfrm>
            <a:off x="5410199" y="828675"/>
            <a:ext cx="628651" cy="209550"/>
            <a:chOff x="2524124" y="600075"/>
            <a:chExt cx="447675" cy="133350"/>
          </a:xfrm>
        </xdr:grpSpPr>
        <xdr:sp macro="" textlink="">
          <xdr:nvSpPr>
            <xdr:cNvPr id="5" name="Rectangle 4"/>
            <xdr:cNvSpPr/>
          </xdr:nvSpPr>
          <xdr:spPr>
            <a:xfrm>
              <a:off x="2524124" y="609600"/>
              <a:ext cx="447675" cy="114300"/>
            </a:xfrm>
            <a:prstGeom prst="rect">
              <a:avLst/>
            </a:prstGeom>
            <a:solidFill>
              <a:schemeClr val="bg1"/>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xnSp macro="">
          <xdr:nvCxnSpPr>
            <xdr:cNvPr id="7" name="Connecteur droit 6"/>
            <xdr:cNvCxnSpPr/>
          </xdr:nvCxnSpPr>
          <xdr:spPr>
            <a:xfrm>
              <a:off x="2619375" y="609600"/>
              <a:ext cx="0" cy="11430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8" name="Connecteur droit 7"/>
            <xdr:cNvCxnSpPr/>
          </xdr:nvCxnSpPr>
          <xdr:spPr>
            <a:xfrm>
              <a:off x="2705100" y="609600"/>
              <a:ext cx="0" cy="11430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9" name="Connecteur droit 8"/>
            <xdr:cNvCxnSpPr/>
          </xdr:nvCxnSpPr>
          <xdr:spPr>
            <a:xfrm>
              <a:off x="2867025" y="600075"/>
              <a:ext cx="0" cy="11430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0" name="Connecteur droit 9"/>
            <xdr:cNvCxnSpPr/>
          </xdr:nvCxnSpPr>
          <xdr:spPr>
            <a:xfrm>
              <a:off x="2790825" y="619125"/>
              <a:ext cx="0" cy="114300"/>
            </a:xfrm>
            <a:prstGeom prst="line">
              <a:avLst/>
            </a:prstGeom>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xdr:col>
      <xdr:colOff>314325</xdr:colOff>
      <xdr:row>8</xdr:row>
      <xdr:rowOff>95250</xdr:rowOff>
    </xdr:from>
    <xdr:to>
      <xdr:col>3</xdr:col>
      <xdr:colOff>314325</xdr:colOff>
      <xdr:row>9</xdr:row>
      <xdr:rowOff>0</xdr:rowOff>
    </xdr:to>
    <xdr:sp macro="" textlink="">
      <xdr:nvSpPr>
        <xdr:cNvPr id="85" name="Flèche gauche 84"/>
        <xdr:cNvSpPr/>
      </xdr:nvSpPr>
      <xdr:spPr>
        <a:xfrm>
          <a:off x="1990725" y="1390650"/>
          <a:ext cx="838200" cy="66675"/>
        </a:xfrm>
        <a:prstGeom prst="leftArrow">
          <a:avLst/>
        </a:prstGeom>
        <a:solidFill>
          <a:schemeClr val="accent1">
            <a:lumMod val="75000"/>
            <a:alpha val="50000"/>
          </a:schemeClr>
        </a:solid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142875</xdr:colOff>
      <xdr:row>5</xdr:row>
      <xdr:rowOff>43543</xdr:rowOff>
    </xdr:from>
    <xdr:to>
      <xdr:col>5</xdr:col>
      <xdr:colOff>514351</xdr:colOff>
      <xdr:row>6</xdr:row>
      <xdr:rowOff>61232</xdr:rowOff>
    </xdr:to>
    <xdr:grpSp>
      <xdr:nvGrpSpPr>
        <xdr:cNvPr id="19" name="Groupe 18"/>
        <xdr:cNvGrpSpPr/>
      </xdr:nvGrpSpPr>
      <xdr:grpSpPr>
        <a:xfrm>
          <a:off x="4333875" y="853168"/>
          <a:ext cx="371476" cy="179614"/>
          <a:chOff x="2524124" y="838200"/>
          <a:chExt cx="628651" cy="209550"/>
        </a:xfrm>
      </xdr:grpSpPr>
      <xdr:sp macro="" textlink="">
        <xdr:nvSpPr>
          <xdr:cNvPr id="14" name="Rectangle 13"/>
          <xdr:cNvSpPr/>
        </xdr:nvSpPr>
        <xdr:spPr>
          <a:xfrm>
            <a:off x="2524125" y="853168"/>
            <a:ext cx="371476" cy="175532"/>
          </a:xfrm>
          <a:prstGeom prst="rect">
            <a:avLst/>
          </a:prstGeom>
          <a:solidFill>
            <a:schemeClr val="bg1"/>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xnSp macro="">
        <xdr:nvCxnSpPr>
          <xdr:cNvPr id="15" name="Connecteur droit 14"/>
          <xdr:cNvCxnSpPr/>
        </xdr:nvCxnSpPr>
        <xdr:spPr>
          <a:xfrm>
            <a:off x="2657881" y="853168"/>
            <a:ext cx="0" cy="179614"/>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6" name="Connecteur droit 15"/>
          <xdr:cNvCxnSpPr/>
        </xdr:nvCxnSpPr>
        <xdr:spPr>
          <a:xfrm>
            <a:off x="2778261" y="853168"/>
            <a:ext cx="0" cy="179614"/>
          </a:xfrm>
          <a:prstGeom prst="line">
            <a:avLst/>
          </a:prstGeom>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504825</xdr:colOff>
      <xdr:row>7</xdr:row>
      <xdr:rowOff>95250</xdr:rowOff>
    </xdr:from>
    <xdr:to>
      <xdr:col>5</xdr:col>
      <xdr:colOff>609600</xdr:colOff>
      <xdr:row>7</xdr:row>
      <xdr:rowOff>152400</xdr:rowOff>
    </xdr:to>
    <xdr:sp macro="" textlink="">
      <xdr:nvSpPr>
        <xdr:cNvPr id="87" name="Rectangle 86"/>
        <xdr:cNvSpPr/>
      </xdr:nvSpPr>
      <xdr:spPr>
        <a:xfrm>
          <a:off x="4695825" y="1228725"/>
          <a:ext cx="104775" cy="571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142875</xdr:colOff>
      <xdr:row>7</xdr:row>
      <xdr:rowOff>95250</xdr:rowOff>
    </xdr:from>
    <xdr:to>
      <xdr:col>6</xdr:col>
      <xdr:colOff>247650</xdr:colOff>
      <xdr:row>7</xdr:row>
      <xdr:rowOff>152400</xdr:rowOff>
    </xdr:to>
    <xdr:sp macro="" textlink="">
      <xdr:nvSpPr>
        <xdr:cNvPr id="88" name="Rectangle 87"/>
        <xdr:cNvSpPr/>
      </xdr:nvSpPr>
      <xdr:spPr>
        <a:xfrm>
          <a:off x="5172075" y="1228725"/>
          <a:ext cx="104775" cy="571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609600</xdr:colOff>
      <xdr:row>6</xdr:row>
      <xdr:rowOff>19050</xdr:rowOff>
    </xdr:from>
    <xdr:to>
      <xdr:col>3</xdr:col>
      <xdr:colOff>619125</xdr:colOff>
      <xdr:row>8</xdr:row>
      <xdr:rowOff>38101</xdr:rowOff>
    </xdr:to>
    <xdr:cxnSp macro="">
      <xdr:nvCxnSpPr>
        <xdr:cNvPr id="89" name="Connecteur droit avec flèche 88"/>
        <xdr:cNvCxnSpPr/>
      </xdr:nvCxnSpPr>
      <xdr:spPr>
        <a:xfrm flipH="1" flipV="1">
          <a:off x="3124200" y="990600"/>
          <a:ext cx="9525" cy="3429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485775</xdr:colOff>
      <xdr:row>5</xdr:row>
      <xdr:rowOff>28575</xdr:rowOff>
    </xdr:from>
    <xdr:to>
      <xdr:col>3</xdr:col>
      <xdr:colOff>495300</xdr:colOff>
      <xdr:row>7</xdr:row>
      <xdr:rowOff>47626</xdr:rowOff>
    </xdr:to>
    <xdr:cxnSp macro="">
      <xdr:nvCxnSpPr>
        <xdr:cNvPr id="92" name="Connecteur droit avec flèche 91"/>
        <xdr:cNvCxnSpPr/>
      </xdr:nvCxnSpPr>
      <xdr:spPr>
        <a:xfrm flipH="1" flipV="1">
          <a:off x="3000375" y="838200"/>
          <a:ext cx="9525" cy="3429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809625</xdr:colOff>
      <xdr:row>6</xdr:row>
      <xdr:rowOff>66675</xdr:rowOff>
    </xdr:from>
    <xdr:to>
      <xdr:col>4</xdr:col>
      <xdr:colOff>400050</xdr:colOff>
      <xdr:row>6</xdr:row>
      <xdr:rowOff>142875</xdr:rowOff>
    </xdr:to>
    <xdr:sp macro="" textlink="">
      <xdr:nvSpPr>
        <xdr:cNvPr id="95" name="Flèche gauche 94"/>
        <xdr:cNvSpPr/>
      </xdr:nvSpPr>
      <xdr:spPr>
        <a:xfrm rot="10800000">
          <a:off x="3324225" y="1038225"/>
          <a:ext cx="428625" cy="76200"/>
        </a:xfrm>
        <a:prstGeom prst="leftArrow">
          <a:avLst/>
        </a:prstGeom>
        <a:solidFill>
          <a:schemeClr val="accent1">
            <a:lumMod val="75000"/>
            <a:alpha val="50000"/>
          </a:schemeClr>
        </a:solid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342900</xdr:colOff>
      <xdr:row>8</xdr:row>
      <xdr:rowOff>104775</xdr:rowOff>
    </xdr:from>
    <xdr:to>
      <xdr:col>3</xdr:col>
      <xdr:colOff>371476</xdr:colOff>
      <xdr:row>9</xdr:row>
      <xdr:rowOff>152400</xdr:rowOff>
    </xdr:to>
    <xdr:cxnSp macro="">
      <xdr:nvCxnSpPr>
        <xdr:cNvPr id="96" name="Connecteur droit avec flèche 95"/>
        <xdr:cNvCxnSpPr/>
      </xdr:nvCxnSpPr>
      <xdr:spPr>
        <a:xfrm flipV="1">
          <a:off x="2857500" y="1400175"/>
          <a:ext cx="28576" cy="209550"/>
        </a:xfrm>
        <a:prstGeom prst="straightConnector1">
          <a:avLst/>
        </a:prstGeom>
        <a:ln>
          <a:solidFill>
            <a:schemeClr val="accent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514351</xdr:colOff>
      <xdr:row>4</xdr:row>
      <xdr:rowOff>104775</xdr:rowOff>
    </xdr:from>
    <xdr:to>
      <xdr:col>3</xdr:col>
      <xdr:colOff>609600</xdr:colOff>
      <xdr:row>5</xdr:row>
      <xdr:rowOff>133350</xdr:rowOff>
    </xdr:to>
    <xdr:cxnSp macro="">
      <xdr:nvCxnSpPr>
        <xdr:cNvPr id="97" name="Connecteur droit avec flèche 96"/>
        <xdr:cNvCxnSpPr/>
      </xdr:nvCxnSpPr>
      <xdr:spPr>
        <a:xfrm flipH="1" flipV="1">
          <a:off x="3028951" y="752475"/>
          <a:ext cx="95249" cy="190500"/>
        </a:xfrm>
        <a:prstGeom prst="straightConnector1">
          <a:avLst/>
        </a:prstGeom>
        <a:ln>
          <a:solidFill>
            <a:schemeClr val="accent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428625</xdr:colOff>
      <xdr:row>3</xdr:row>
      <xdr:rowOff>123824</xdr:rowOff>
    </xdr:from>
    <xdr:to>
      <xdr:col>3</xdr:col>
      <xdr:colOff>600076</xdr:colOff>
      <xdr:row>4</xdr:row>
      <xdr:rowOff>66675</xdr:rowOff>
    </xdr:to>
    <xdr:cxnSp macro="">
      <xdr:nvCxnSpPr>
        <xdr:cNvPr id="99" name="Connecteur droit avec flèche 98"/>
        <xdr:cNvCxnSpPr/>
      </xdr:nvCxnSpPr>
      <xdr:spPr>
        <a:xfrm flipH="1">
          <a:off x="2943225" y="609599"/>
          <a:ext cx="171451" cy="104776"/>
        </a:xfrm>
        <a:prstGeom prst="straightConnector1">
          <a:avLst/>
        </a:prstGeom>
        <a:ln>
          <a:solidFill>
            <a:schemeClr val="accent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695324</xdr:colOff>
      <xdr:row>3</xdr:row>
      <xdr:rowOff>0</xdr:rowOff>
    </xdr:from>
    <xdr:to>
      <xdr:col>5</xdr:col>
      <xdr:colOff>790575</xdr:colOff>
      <xdr:row>4</xdr:row>
      <xdr:rowOff>28575</xdr:rowOff>
    </xdr:to>
    <xdr:sp macro="" textlink="">
      <xdr:nvSpPr>
        <xdr:cNvPr id="105" name="Rectangle 104"/>
        <xdr:cNvSpPr/>
      </xdr:nvSpPr>
      <xdr:spPr>
        <a:xfrm>
          <a:off x="4886324" y="485775"/>
          <a:ext cx="95251" cy="190500"/>
        </a:xfrm>
        <a:prstGeom prst="rect">
          <a:avLst/>
        </a:prstGeom>
        <a:solidFill>
          <a:schemeClr val="tx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38099</xdr:colOff>
      <xdr:row>3</xdr:row>
      <xdr:rowOff>0</xdr:rowOff>
    </xdr:from>
    <xdr:to>
      <xdr:col>6</xdr:col>
      <xdr:colOff>133350</xdr:colOff>
      <xdr:row>4</xdr:row>
      <xdr:rowOff>28575</xdr:rowOff>
    </xdr:to>
    <xdr:sp macro="" textlink="">
      <xdr:nvSpPr>
        <xdr:cNvPr id="106" name="Rectangle 105"/>
        <xdr:cNvSpPr/>
      </xdr:nvSpPr>
      <xdr:spPr>
        <a:xfrm>
          <a:off x="5067299" y="485775"/>
          <a:ext cx="95251" cy="190500"/>
        </a:xfrm>
        <a:prstGeom prst="rect">
          <a:avLst/>
        </a:prstGeom>
        <a:solidFill>
          <a:schemeClr val="tx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523875</xdr:colOff>
      <xdr:row>3</xdr:row>
      <xdr:rowOff>9525</xdr:rowOff>
    </xdr:from>
    <xdr:to>
      <xdr:col>5</xdr:col>
      <xdr:colOff>619126</xdr:colOff>
      <xdr:row>4</xdr:row>
      <xdr:rowOff>38100</xdr:rowOff>
    </xdr:to>
    <xdr:sp macro="" textlink="">
      <xdr:nvSpPr>
        <xdr:cNvPr id="107" name="Rectangle 106"/>
        <xdr:cNvSpPr/>
      </xdr:nvSpPr>
      <xdr:spPr>
        <a:xfrm>
          <a:off x="4714875" y="495300"/>
          <a:ext cx="95251" cy="190500"/>
        </a:xfrm>
        <a:prstGeom prst="rect">
          <a:avLst/>
        </a:prstGeom>
        <a:solidFill>
          <a:schemeClr val="tx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676274</xdr:colOff>
      <xdr:row>6</xdr:row>
      <xdr:rowOff>104775</xdr:rowOff>
    </xdr:from>
    <xdr:to>
      <xdr:col>6</xdr:col>
      <xdr:colOff>95249</xdr:colOff>
      <xdr:row>9</xdr:row>
      <xdr:rowOff>28575</xdr:rowOff>
    </xdr:to>
    <xdr:grpSp>
      <xdr:nvGrpSpPr>
        <xdr:cNvPr id="114" name="Groupe 113"/>
        <xdr:cNvGrpSpPr/>
      </xdr:nvGrpSpPr>
      <xdr:grpSpPr>
        <a:xfrm>
          <a:off x="4867274" y="1076325"/>
          <a:ext cx="257175" cy="409575"/>
          <a:chOff x="4867274" y="1076325"/>
          <a:chExt cx="257175" cy="409575"/>
        </a:xfrm>
      </xdr:grpSpPr>
      <xdr:sp macro="" textlink="">
        <xdr:nvSpPr>
          <xdr:cNvPr id="111" name="Rectangle 110"/>
          <xdr:cNvSpPr/>
        </xdr:nvSpPr>
        <xdr:spPr>
          <a:xfrm>
            <a:off x="4943476" y="1209675"/>
            <a:ext cx="95250" cy="123825"/>
          </a:xfrm>
          <a:prstGeom prst="rect">
            <a:avLst/>
          </a:prstGeom>
          <a:solidFill>
            <a:sysClr val="window" lastClr="FFFFFF"/>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xnSp macro="">
        <xdr:nvCxnSpPr>
          <xdr:cNvPr id="112" name="Connecteur droit avec flèche 111"/>
          <xdr:cNvCxnSpPr/>
        </xdr:nvCxnSpPr>
        <xdr:spPr>
          <a:xfrm flipH="1" flipV="1">
            <a:off x="4991100" y="1076325"/>
            <a:ext cx="9525" cy="342901"/>
          </a:xfrm>
          <a:prstGeom prst="straightConnector1">
            <a:avLst/>
          </a:prstGeom>
          <a:ln>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13" name="ZoneTexte 112"/>
          <xdr:cNvSpPr txBox="1"/>
        </xdr:nvSpPr>
        <xdr:spPr>
          <a:xfrm flipH="1">
            <a:off x="4867274" y="1123950"/>
            <a:ext cx="257175"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solidFill>
                  <a:schemeClr val="accent6">
                    <a:lumMod val="50000"/>
                  </a:schemeClr>
                </a:solidFill>
              </a:rPr>
              <a:t>x</a:t>
            </a:r>
          </a:p>
        </xdr:txBody>
      </xdr:sp>
    </xdr:grpSp>
    <xdr:clientData/>
  </xdr:twoCellAnchor>
  <xdr:twoCellAnchor>
    <xdr:from>
      <xdr:col>5</xdr:col>
      <xdr:colOff>371475</xdr:colOff>
      <xdr:row>6</xdr:row>
      <xdr:rowOff>104775</xdr:rowOff>
    </xdr:from>
    <xdr:to>
      <xdr:col>5</xdr:col>
      <xdr:colOff>685800</xdr:colOff>
      <xdr:row>7</xdr:row>
      <xdr:rowOff>123825</xdr:rowOff>
    </xdr:to>
    <xdr:sp macro="" textlink="">
      <xdr:nvSpPr>
        <xdr:cNvPr id="3" name="Rectangle 2"/>
        <xdr:cNvSpPr/>
      </xdr:nvSpPr>
      <xdr:spPr>
        <a:xfrm>
          <a:off x="4562475" y="1076325"/>
          <a:ext cx="314325" cy="180975"/>
        </a:xfrm>
        <a:prstGeom prst="rect">
          <a:avLst/>
        </a:prstGeom>
        <a:noFill/>
        <a:ln w="12700">
          <a:solidFill>
            <a:schemeClr val="bg2">
              <a:lumMod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466725</xdr:colOff>
      <xdr:row>6</xdr:row>
      <xdr:rowOff>95250</xdr:rowOff>
    </xdr:from>
    <xdr:to>
      <xdr:col>5</xdr:col>
      <xdr:colOff>574725</xdr:colOff>
      <xdr:row>6</xdr:row>
      <xdr:rowOff>95250</xdr:rowOff>
    </xdr:to>
    <xdr:cxnSp macro="">
      <xdr:nvCxnSpPr>
        <xdr:cNvPr id="11" name="Connecteur droit 10"/>
        <xdr:cNvCxnSpPr/>
      </xdr:nvCxnSpPr>
      <xdr:spPr>
        <a:xfrm flipH="1">
          <a:off x="4657725" y="1066800"/>
          <a:ext cx="108000" cy="0"/>
        </a:xfrm>
        <a:prstGeom prst="line">
          <a:avLst/>
        </a:prstGeom>
        <a:ln w="41275">
          <a:solidFill>
            <a:schemeClr val="bg2">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523875</xdr:colOff>
      <xdr:row>1</xdr:row>
      <xdr:rowOff>38100</xdr:rowOff>
    </xdr:from>
    <xdr:to>
      <xdr:col>12</xdr:col>
      <xdr:colOff>66675</xdr:colOff>
      <xdr:row>18</xdr:row>
      <xdr:rowOff>28575</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omments" Target="../comments1.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129" Type="http://schemas.openxmlformats.org/officeDocument/2006/relationships/ctrlProp" Target="../ctrlProps/ctrlProp126.xml"/><Relationship Id="rId137" Type="http://schemas.openxmlformats.org/officeDocument/2006/relationships/ctrlProp" Target="../ctrlProps/ctrlProp13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32" Type="http://schemas.openxmlformats.org/officeDocument/2006/relationships/ctrlProp" Target="../ctrlProps/ctrlProp129.xml"/><Relationship Id="rId140" Type="http://schemas.openxmlformats.org/officeDocument/2006/relationships/ctrlProp" Target="../ctrlProps/ctrlProp137.xml"/><Relationship Id="rId145" Type="http://schemas.openxmlformats.org/officeDocument/2006/relationships/ctrlProp" Target="../ctrlProps/ctrlProp14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143" Type="http://schemas.openxmlformats.org/officeDocument/2006/relationships/ctrlProp" Target="../ctrlProps/ctrlProp140.xml"/><Relationship Id="rId148" Type="http://schemas.openxmlformats.org/officeDocument/2006/relationships/ctrlProp" Target="../ctrlProps/ctrlProp145.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P452"/>
  <sheetViews>
    <sheetView showGridLines="0" tabSelected="1" view="pageBreakPreview" zoomScale="80" zoomScaleNormal="100" zoomScaleSheetLayoutView="80" workbookViewId="0">
      <selection activeCell="T10" sqref="T10:AA10"/>
    </sheetView>
  </sheetViews>
  <sheetFormatPr baseColWidth="10" defaultRowHeight="11.25" x14ac:dyDescent="0.2"/>
  <cols>
    <col min="1" max="1" width="0.75" style="2" customWidth="1"/>
    <col min="2" max="2" width="0.875" style="2" customWidth="1"/>
    <col min="3" max="3" width="3.125" style="2" customWidth="1"/>
    <col min="4" max="4" width="17" style="2" customWidth="1"/>
    <col min="5" max="5" width="16.875" style="2" customWidth="1"/>
    <col min="6" max="6" width="13.875" style="2" hidden="1" customWidth="1"/>
    <col min="7" max="7" width="1" style="2" hidden="1" customWidth="1"/>
    <col min="8" max="8" width="2.75" style="2" customWidth="1"/>
    <col min="9" max="9" width="7.375" style="2" customWidth="1"/>
    <col min="10" max="10" width="0.375" style="2" customWidth="1"/>
    <col min="11" max="11" width="0.75" style="2" customWidth="1"/>
    <col min="12" max="12" width="9" style="2" hidden="1" customWidth="1"/>
    <col min="13" max="13" width="6.25" style="2" customWidth="1"/>
    <col min="14" max="14" width="2.75" style="2" customWidth="1"/>
    <col min="15" max="15" width="7.25" style="2" customWidth="1"/>
    <col min="16" max="16" width="5.375" style="2" customWidth="1"/>
    <col min="17" max="17" width="7.375" style="2" customWidth="1"/>
    <col min="18" max="18" width="7" style="2" hidden="1" customWidth="1"/>
    <col min="19" max="19" width="8" style="2" hidden="1" customWidth="1"/>
    <col min="20" max="20" width="30.375" style="2" customWidth="1"/>
    <col min="21" max="21" width="5.625" style="2" customWidth="1"/>
    <col min="22" max="23" width="6.875" style="2" hidden="1" customWidth="1"/>
    <col min="24" max="24" width="15.125" style="2" customWidth="1"/>
    <col min="25" max="25" width="2" style="2" customWidth="1"/>
    <col min="26" max="26" width="5.75" style="2" customWidth="1"/>
    <col min="27" max="27" width="25.625" style="4" customWidth="1"/>
    <col min="28" max="28" width="25.625" style="4" hidden="1" customWidth="1"/>
    <col min="29" max="31" width="13.625" style="4" hidden="1" customWidth="1"/>
    <col min="32" max="32" width="13" style="4" hidden="1" customWidth="1"/>
    <col min="33" max="33" width="15.625" style="4" hidden="1" customWidth="1"/>
    <col min="34" max="38" width="13" style="4" hidden="1" customWidth="1"/>
    <col min="39" max="39" width="15.5" style="4" hidden="1" customWidth="1"/>
    <col min="40" max="40" width="8.25" style="4" hidden="1" customWidth="1"/>
    <col min="41" max="41" width="2.125" style="4" customWidth="1"/>
    <col min="42" max="42" width="3.625" style="4" customWidth="1"/>
    <col min="43" max="43" width="12.75" style="4" hidden="1" customWidth="1"/>
    <col min="44" max="44" width="12.125" style="4" customWidth="1"/>
    <col min="45" max="45" width="101.75" style="5" customWidth="1"/>
    <col min="46" max="46" width="0.75" style="5" customWidth="1"/>
    <col min="47" max="47" width="0.625" style="2" customWidth="1"/>
    <col min="48" max="48" width="11" style="2" customWidth="1"/>
    <col min="49" max="49" width="32.75" style="2" customWidth="1"/>
    <col min="50" max="50" width="35.875" style="2" customWidth="1"/>
    <col min="51" max="68" width="0.75" style="2" customWidth="1"/>
    <col min="69" max="69" width="9.875" style="2" customWidth="1"/>
    <col min="70" max="16384" width="11" style="2"/>
  </cols>
  <sheetData>
    <row r="1" spans="1:47" ht="2.25" customHeight="1" x14ac:dyDescent="0.2">
      <c r="A1" s="59"/>
      <c r="B1" s="62"/>
      <c r="C1" s="62"/>
      <c r="D1" s="62"/>
      <c r="E1" s="62"/>
      <c r="F1" s="62"/>
      <c r="G1" s="62"/>
      <c r="H1" s="62"/>
      <c r="I1" s="62"/>
      <c r="J1" s="62"/>
      <c r="K1" s="62"/>
      <c r="L1" s="62"/>
      <c r="M1" s="62"/>
      <c r="N1" s="62"/>
      <c r="O1" s="62"/>
      <c r="P1" s="62"/>
      <c r="Q1" s="62"/>
      <c r="R1" s="62"/>
      <c r="S1" s="62"/>
      <c r="T1" s="62"/>
      <c r="U1" s="62"/>
      <c r="V1" s="62"/>
      <c r="W1" s="62"/>
      <c r="X1" s="62"/>
      <c r="Y1" s="62"/>
      <c r="Z1" s="62"/>
      <c r="AA1" s="63"/>
      <c r="AB1" s="63"/>
      <c r="AC1" s="63"/>
      <c r="AD1" s="63"/>
      <c r="AE1" s="63"/>
      <c r="AF1" s="63"/>
      <c r="AG1" s="63"/>
      <c r="AH1" s="63"/>
      <c r="AI1" s="63"/>
      <c r="AJ1" s="63"/>
      <c r="AK1" s="63"/>
      <c r="AL1" s="63"/>
      <c r="AM1" s="63"/>
      <c r="AN1" s="63"/>
      <c r="AO1" s="63"/>
      <c r="AP1" s="63"/>
      <c r="AQ1" s="63"/>
      <c r="AR1" s="63"/>
      <c r="AS1" s="64"/>
      <c r="AT1" s="64"/>
      <c r="AU1" s="62"/>
    </row>
    <row r="2" spans="1:47" s="10" customFormat="1" ht="99" customHeight="1" x14ac:dyDescent="0.2">
      <c r="A2" s="70"/>
      <c r="B2" s="12"/>
      <c r="C2" s="12"/>
      <c r="D2" s="12"/>
      <c r="E2" s="12"/>
      <c r="F2" s="12"/>
      <c r="G2" s="12"/>
      <c r="H2" s="12"/>
      <c r="I2" s="12"/>
      <c r="J2" s="12"/>
      <c r="K2" s="12"/>
      <c r="L2" s="12"/>
      <c r="M2" s="12"/>
      <c r="N2" s="12"/>
      <c r="O2" s="12"/>
      <c r="P2" s="12"/>
      <c r="Q2" s="12"/>
      <c r="R2" s="12"/>
      <c r="S2" s="12"/>
      <c r="T2" s="218" t="s">
        <v>79</v>
      </c>
      <c r="U2" s="219"/>
      <c r="V2" s="219"/>
      <c r="W2" s="219"/>
      <c r="X2" s="219"/>
      <c r="Y2" s="219"/>
      <c r="Z2" s="219"/>
      <c r="AA2" s="220"/>
      <c r="AB2" s="220"/>
      <c r="AC2" s="220"/>
      <c r="AD2" s="220"/>
      <c r="AE2" s="220"/>
      <c r="AF2" s="220"/>
      <c r="AG2" s="220"/>
      <c r="AH2" s="220"/>
      <c r="AI2" s="220"/>
      <c r="AJ2" s="220"/>
      <c r="AK2" s="220"/>
      <c r="AL2" s="220"/>
      <c r="AM2" s="220"/>
      <c r="AN2" s="220"/>
      <c r="AO2" s="220"/>
      <c r="AP2" s="220"/>
      <c r="AQ2" s="220"/>
      <c r="AR2" s="220"/>
      <c r="AS2" s="220"/>
      <c r="AT2" s="220"/>
      <c r="AU2" s="221"/>
    </row>
    <row r="3" spans="1:47" s="10" customFormat="1" ht="3" customHeight="1" x14ac:dyDescent="0.2">
      <c r="A3" s="53"/>
      <c r="B3" s="54"/>
      <c r="C3" s="54"/>
      <c r="D3" s="54"/>
      <c r="E3" s="54"/>
      <c r="F3" s="54"/>
      <c r="G3" s="54"/>
      <c r="H3" s="54"/>
      <c r="I3" s="54"/>
      <c r="J3" s="54"/>
      <c r="K3" s="54"/>
      <c r="L3" s="54"/>
      <c r="M3" s="54"/>
      <c r="N3" s="55"/>
      <c r="O3" s="55"/>
      <c r="P3" s="55"/>
      <c r="Q3" s="55"/>
      <c r="R3" s="55"/>
      <c r="S3" s="55"/>
      <c r="T3" s="56"/>
      <c r="U3" s="56"/>
      <c r="V3" s="56"/>
      <c r="W3" s="56"/>
      <c r="X3" s="56"/>
      <c r="Y3" s="56"/>
      <c r="Z3" s="56"/>
      <c r="AA3" s="57"/>
      <c r="AB3" s="57"/>
      <c r="AC3" s="57"/>
      <c r="AD3" s="57"/>
      <c r="AE3" s="57"/>
      <c r="AF3" s="57"/>
      <c r="AG3" s="57"/>
      <c r="AH3" s="57"/>
      <c r="AI3" s="57"/>
      <c r="AJ3" s="57"/>
      <c r="AK3" s="57"/>
      <c r="AL3" s="57"/>
      <c r="AM3" s="57"/>
      <c r="AN3" s="57"/>
      <c r="AO3" s="57"/>
      <c r="AP3" s="57"/>
      <c r="AQ3" s="57"/>
      <c r="AR3" s="57"/>
      <c r="AS3" s="57"/>
      <c r="AT3" s="57"/>
      <c r="AU3" s="58"/>
    </row>
    <row r="4" spans="1:47" ht="39" customHeight="1" x14ac:dyDescent="0.2">
      <c r="A4" s="59"/>
      <c r="B4" s="228" t="s">
        <v>93</v>
      </c>
      <c r="C4" s="229"/>
      <c r="D4" s="229"/>
      <c r="E4" s="229"/>
      <c r="F4" s="229"/>
      <c r="G4" s="229"/>
      <c r="H4" s="229"/>
      <c r="I4" s="229"/>
      <c r="J4" s="229"/>
      <c r="K4" s="229"/>
      <c r="L4" s="229"/>
      <c r="M4" s="229"/>
      <c r="N4" s="229"/>
      <c r="O4" s="229"/>
      <c r="P4" s="229"/>
      <c r="Q4" s="229"/>
      <c r="R4" s="229"/>
      <c r="S4" s="229"/>
      <c r="T4" s="229"/>
      <c r="U4" s="229"/>
      <c r="V4" s="229"/>
      <c r="W4" s="229"/>
      <c r="X4" s="229"/>
      <c r="Y4" s="229"/>
      <c r="Z4" s="229"/>
      <c r="AA4" s="229"/>
      <c r="AB4" s="229"/>
      <c r="AC4" s="229"/>
      <c r="AD4" s="229"/>
      <c r="AE4" s="229"/>
      <c r="AF4" s="229"/>
      <c r="AG4" s="229"/>
      <c r="AH4" s="229"/>
      <c r="AI4" s="229"/>
      <c r="AJ4" s="229"/>
      <c r="AK4" s="229"/>
      <c r="AL4" s="229"/>
      <c r="AM4" s="229"/>
      <c r="AN4" s="229"/>
      <c r="AO4" s="229"/>
      <c r="AP4" s="229"/>
      <c r="AQ4" s="229"/>
      <c r="AR4" s="229"/>
      <c r="AS4" s="229"/>
      <c r="AT4" s="229"/>
      <c r="AU4" s="13"/>
    </row>
    <row r="5" spans="1:47" s="10" customFormat="1" ht="6" customHeight="1" x14ac:dyDescent="0.2">
      <c r="A5" s="60"/>
      <c r="B5" s="25"/>
      <c r="C5" s="49"/>
      <c r="D5" s="49"/>
      <c r="E5" s="49"/>
      <c r="F5" s="49"/>
      <c r="G5" s="49"/>
      <c r="H5" s="49"/>
      <c r="I5" s="49"/>
      <c r="J5" s="49"/>
      <c r="K5" s="49"/>
      <c r="L5" s="49"/>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7"/>
      <c r="AU5" s="15"/>
    </row>
    <row r="6" spans="1:47" s="10" customFormat="1" ht="21.75" customHeight="1" x14ac:dyDescent="0.2">
      <c r="A6" s="60"/>
      <c r="B6" s="28"/>
      <c r="C6" s="201" t="s">
        <v>11</v>
      </c>
      <c r="D6" s="201"/>
      <c r="E6" s="201"/>
      <c r="F6" s="201"/>
      <c r="G6" s="201"/>
      <c r="H6" s="201"/>
      <c r="I6" s="201"/>
      <c r="J6" s="201"/>
      <c r="K6" s="201"/>
      <c r="L6" s="201"/>
      <c r="M6" s="201"/>
      <c r="N6" s="201"/>
      <c r="O6" s="201"/>
      <c r="P6" s="201"/>
      <c r="Q6" s="201"/>
      <c r="R6" s="1"/>
      <c r="S6" s="1"/>
      <c r="T6" s="222"/>
      <c r="U6" s="223"/>
      <c r="V6" s="223"/>
      <c r="W6" s="223"/>
      <c r="X6" s="223"/>
      <c r="Y6" s="223"/>
      <c r="Z6" s="223"/>
      <c r="AA6" s="223"/>
      <c r="AB6" s="223"/>
      <c r="AC6" s="224"/>
      <c r="AD6" s="43"/>
      <c r="AE6" s="43"/>
      <c r="AF6" s="11"/>
      <c r="AG6" s="11"/>
      <c r="AH6" s="11"/>
      <c r="AI6" s="11"/>
      <c r="AJ6" s="11"/>
      <c r="AK6" s="11"/>
      <c r="AL6" s="11"/>
      <c r="AM6" s="11"/>
      <c r="AN6" s="35" t="s">
        <v>10</v>
      </c>
      <c r="AO6" s="52"/>
      <c r="AP6" s="230" t="s">
        <v>47</v>
      </c>
      <c r="AQ6" s="231"/>
      <c r="AR6" s="231"/>
      <c r="AS6" s="231"/>
      <c r="AT6" s="29"/>
      <c r="AU6" s="15"/>
    </row>
    <row r="7" spans="1:47" s="10" customFormat="1" ht="3.75" customHeight="1" x14ac:dyDescent="0.2">
      <c r="A7" s="60"/>
      <c r="B7" s="28"/>
      <c r="C7" s="72"/>
      <c r="D7" s="72"/>
      <c r="E7" s="72"/>
      <c r="F7" s="72"/>
      <c r="G7" s="72"/>
      <c r="H7" s="72"/>
      <c r="I7" s="72"/>
      <c r="J7" s="72"/>
      <c r="K7" s="72"/>
      <c r="L7" s="72"/>
      <c r="M7" s="73"/>
      <c r="N7" s="73"/>
      <c r="O7" s="73"/>
      <c r="P7" s="73"/>
      <c r="Q7" s="73"/>
      <c r="R7" s="11"/>
      <c r="S7" s="11"/>
      <c r="T7" s="11"/>
      <c r="U7" s="11"/>
      <c r="V7" s="11"/>
      <c r="W7" s="11"/>
      <c r="X7" s="11"/>
      <c r="Y7" s="11"/>
      <c r="Z7" s="11"/>
      <c r="AA7" s="11"/>
      <c r="AB7" s="11"/>
      <c r="AC7" s="11"/>
      <c r="AD7" s="11"/>
      <c r="AE7" s="11"/>
      <c r="AF7" s="11"/>
      <c r="AG7" s="11"/>
      <c r="AH7" s="11"/>
      <c r="AI7" s="11"/>
      <c r="AJ7" s="11"/>
      <c r="AK7" s="11"/>
      <c r="AL7" s="11"/>
      <c r="AM7" s="11"/>
      <c r="AN7" s="11"/>
      <c r="AO7" s="11"/>
      <c r="AP7" s="229"/>
      <c r="AQ7" s="229"/>
      <c r="AR7" s="229"/>
      <c r="AS7" s="229"/>
      <c r="AT7" s="29"/>
      <c r="AU7" s="15"/>
    </row>
    <row r="8" spans="1:47" s="10" customFormat="1" ht="21.75" customHeight="1" x14ac:dyDescent="0.2">
      <c r="A8" s="60"/>
      <c r="B8" s="28"/>
      <c r="C8" s="201" t="s">
        <v>8</v>
      </c>
      <c r="D8" s="201"/>
      <c r="E8" s="201"/>
      <c r="F8" s="201"/>
      <c r="G8" s="201"/>
      <c r="H8" s="201"/>
      <c r="I8" s="201"/>
      <c r="J8" s="201"/>
      <c r="K8" s="201"/>
      <c r="L8" s="201"/>
      <c r="M8" s="201"/>
      <c r="N8" s="201"/>
      <c r="O8" s="201"/>
      <c r="P8" s="201"/>
      <c r="Q8" s="201"/>
      <c r="R8" s="1"/>
      <c r="S8" s="1"/>
      <c r="T8" s="189"/>
      <c r="U8" s="190"/>
      <c r="V8" s="190"/>
      <c r="W8" s="190"/>
      <c r="X8" s="190"/>
      <c r="Y8" s="190"/>
      <c r="Z8" s="190"/>
      <c r="AA8" s="191"/>
      <c r="AB8" s="87"/>
      <c r="AC8" s="48"/>
      <c r="AD8" s="48"/>
      <c r="AE8" s="48"/>
      <c r="AF8" s="48"/>
      <c r="AG8" s="48"/>
      <c r="AH8" s="48"/>
      <c r="AI8" s="48"/>
      <c r="AJ8" s="48"/>
      <c r="AK8" s="48"/>
      <c r="AL8" s="48"/>
      <c r="AM8" s="48"/>
      <c r="AN8" s="48"/>
      <c r="AO8" s="11"/>
      <c r="AP8" s="202"/>
      <c r="AQ8" s="203"/>
      <c r="AR8" s="203"/>
      <c r="AS8" s="204"/>
      <c r="AT8" s="29"/>
      <c r="AU8" s="16"/>
    </row>
    <row r="9" spans="1:47" s="10" customFormat="1" ht="4.5" customHeight="1" x14ac:dyDescent="0.2">
      <c r="A9" s="60"/>
      <c r="B9" s="28"/>
      <c r="C9" s="131"/>
      <c r="D9" s="131"/>
      <c r="E9" s="131"/>
      <c r="F9" s="131"/>
      <c r="G9" s="131"/>
      <c r="H9" s="131"/>
      <c r="I9" s="131"/>
      <c r="J9" s="131"/>
      <c r="K9" s="131"/>
      <c r="L9" s="131"/>
      <c r="M9" s="132"/>
      <c r="N9" s="132"/>
      <c r="O9" s="132"/>
      <c r="P9" s="132"/>
      <c r="Q9" s="132"/>
      <c r="R9" s="11"/>
      <c r="S9" s="11"/>
      <c r="T9" s="11"/>
      <c r="U9" s="11"/>
      <c r="V9" s="11"/>
      <c r="W9" s="11"/>
      <c r="X9" s="11"/>
      <c r="Y9" s="11"/>
      <c r="Z9" s="11"/>
      <c r="AA9" s="11"/>
      <c r="AB9" s="11"/>
      <c r="AC9" s="11"/>
      <c r="AD9" s="11"/>
      <c r="AE9" s="11"/>
      <c r="AF9" s="11"/>
      <c r="AG9" s="11"/>
      <c r="AH9" s="11"/>
      <c r="AI9" s="11"/>
      <c r="AJ9" s="11"/>
      <c r="AK9" s="11"/>
      <c r="AL9" s="11"/>
      <c r="AM9" s="11"/>
      <c r="AN9" s="11"/>
      <c r="AO9" s="11"/>
      <c r="AP9" s="205"/>
      <c r="AQ9" s="206"/>
      <c r="AR9" s="206"/>
      <c r="AS9" s="207"/>
      <c r="AT9" s="29"/>
      <c r="AU9" s="15"/>
    </row>
    <row r="10" spans="1:47" s="10" customFormat="1" ht="33.75" customHeight="1" x14ac:dyDescent="0.2">
      <c r="A10" s="61"/>
      <c r="B10" s="28"/>
      <c r="C10" s="201" t="s">
        <v>71</v>
      </c>
      <c r="D10" s="201"/>
      <c r="E10" s="201"/>
      <c r="F10" s="201"/>
      <c r="G10" s="201"/>
      <c r="H10" s="201"/>
      <c r="I10" s="201"/>
      <c r="J10" s="201"/>
      <c r="K10" s="201"/>
      <c r="L10" s="201"/>
      <c r="M10" s="201"/>
      <c r="N10" s="201"/>
      <c r="O10" s="201"/>
      <c r="P10" s="201"/>
      <c r="Q10" s="201"/>
      <c r="R10" s="1"/>
      <c r="S10" s="1"/>
      <c r="T10" s="192"/>
      <c r="U10" s="190"/>
      <c r="V10" s="190"/>
      <c r="W10" s="190"/>
      <c r="X10" s="190"/>
      <c r="Y10" s="190"/>
      <c r="Z10" s="190"/>
      <c r="AA10" s="191"/>
      <c r="AB10" s="87"/>
      <c r="AC10" s="48"/>
      <c r="AD10" s="48"/>
      <c r="AE10" s="48"/>
      <c r="AF10" s="48"/>
      <c r="AG10" s="48"/>
      <c r="AH10" s="48"/>
      <c r="AI10" s="48"/>
      <c r="AJ10" s="48"/>
      <c r="AK10" s="48"/>
      <c r="AL10" s="48"/>
      <c r="AM10" s="48"/>
      <c r="AN10" s="48"/>
      <c r="AO10" s="11"/>
      <c r="AP10" s="205"/>
      <c r="AQ10" s="206"/>
      <c r="AR10" s="206"/>
      <c r="AS10" s="207"/>
      <c r="AT10" s="29"/>
      <c r="AU10" s="16"/>
    </row>
    <row r="11" spans="1:47" s="10" customFormat="1" ht="3.75" customHeight="1" x14ac:dyDescent="0.2">
      <c r="A11" s="61"/>
      <c r="B11" s="28"/>
      <c r="C11" s="201" t="s">
        <v>12</v>
      </c>
      <c r="D11" s="201"/>
      <c r="E11" s="201"/>
      <c r="F11" s="201"/>
      <c r="G11" s="201"/>
      <c r="H11" s="201"/>
      <c r="I11" s="201"/>
      <c r="J11" s="201"/>
      <c r="K11" s="201"/>
      <c r="L11" s="201"/>
      <c r="M11" s="201"/>
      <c r="N11" s="201"/>
      <c r="O11" s="201"/>
      <c r="P11" s="201"/>
      <c r="Q11" s="20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205"/>
      <c r="AQ11" s="206"/>
      <c r="AR11" s="206"/>
      <c r="AS11" s="207"/>
      <c r="AT11" s="29"/>
      <c r="AU11" s="15"/>
    </row>
    <row r="12" spans="1:47" s="10" customFormat="1" ht="21.75" customHeight="1" x14ac:dyDescent="0.2">
      <c r="A12" s="61"/>
      <c r="B12" s="28"/>
      <c r="C12" s="201"/>
      <c r="D12" s="201"/>
      <c r="E12" s="201"/>
      <c r="F12" s="201"/>
      <c r="G12" s="201"/>
      <c r="H12" s="201"/>
      <c r="I12" s="201"/>
      <c r="J12" s="201"/>
      <c r="K12" s="201"/>
      <c r="L12" s="201"/>
      <c r="M12" s="201"/>
      <c r="N12" s="201"/>
      <c r="O12" s="201"/>
      <c r="P12" s="201"/>
      <c r="Q12" s="201"/>
      <c r="R12" s="1"/>
      <c r="S12" s="1"/>
      <c r="T12" s="225"/>
      <c r="U12" s="226"/>
      <c r="V12" s="226"/>
      <c r="W12" s="226"/>
      <c r="X12" s="226"/>
      <c r="Y12" s="226"/>
      <c r="Z12" s="226"/>
      <c r="AA12" s="226"/>
      <c r="AB12" s="226"/>
      <c r="AC12" s="227"/>
      <c r="AD12" s="43"/>
      <c r="AE12" s="43"/>
      <c r="AF12" s="44"/>
      <c r="AG12" s="44"/>
      <c r="AH12" s="44"/>
      <c r="AI12" s="44"/>
      <c r="AJ12" s="44"/>
      <c r="AK12" s="44"/>
      <c r="AL12" s="44"/>
      <c r="AM12" s="44"/>
      <c r="AN12" s="44"/>
      <c r="AO12" s="51"/>
      <c r="AP12" s="205"/>
      <c r="AQ12" s="206"/>
      <c r="AR12" s="206"/>
      <c r="AS12" s="207"/>
      <c r="AT12" s="29"/>
      <c r="AU12" s="16"/>
    </row>
    <row r="13" spans="1:47" s="10" customFormat="1" ht="4.5" customHeight="1" x14ac:dyDescent="0.2">
      <c r="A13" s="61"/>
      <c r="B13" s="28"/>
      <c r="C13" s="131"/>
      <c r="D13" s="131"/>
      <c r="E13" s="131"/>
      <c r="F13" s="131"/>
      <c r="G13" s="131"/>
      <c r="H13" s="131"/>
      <c r="I13" s="131"/>
      <c r="J13" s="131"/>
      <c r="K13" s="131"/>
      <c r="L13" s="131"/>
      <c r="M13" s="132"/>
      <c r="N13" s="132"/>
      <c r="O13" s="132"/>
      <c r="P13" s="132"/>
      <c r="Q13" s="132"/>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205"/>
      <c r="AQ13" s="206"/>
      <c r="AR13" s="206"/>
      <c r="AS13" s="207"/>
      <c r="AT13" s="29"/>
      <c r="AU13" s="15"/>
    </row>
    <row r="14" spans="1:47" s="10" customFormat="1" ht="21.75" customHeight="1" x14ac:dyDescent="0.2">
      <c r="A14" s="61"/>
      <c r="B14" s="28"/>
      <c r="C14" s="201" t="s">
        <v>9</v>
      </c>
      <c r="D14" s="201"/>
      <c r="E14" s="201"/>
      <c r="F14" s="201"/>
      <c r="G14" s="201"/>
      <c r="H14" s="201"/>
      <c r="I14" s="201"/>
      <c r="J14" s="201"/>
      <c r="K14" s="201"/>
      <c r="L14" s="201"/>
      <c r="M14" s="201"/>
      <c r="N14" s="201"/>
      <c r="O14" s="201"/>
      <c r="P14" s="201"/>
      <c r="Q14" s="201"/>
      <c r="R14" s="1"/>
      <c r="S14" s="1"/>
      <c r="T14" s="225"/>
      <c r="U14" s="226"/>
      <c r="V14" s="226"/>
      <c r="W14" s="226"/>
      <c r="X14" s="226"/>
      <c r="Y14" s="226"/>
      <c r="Z14" s="226"/>
      <c r="AA14" s="226"/>
      <c r="AB14" s="226"/>
      <c r="AC14" s="236"/>
      <c r="AD14" s="43"/>
      <c r="AE14" s="43"/>
      <c r="AF14" s="44"/>
      <c r="AG14" s="44"/>
      <c r="AH14" s="44"/>
      <c r="AI14" s="44"/>
      <c r="AJ14" s="44"/>
      <c r="AK14" s="44"/>
      <c r="AL14" s="44"/>
      <c r="AM14" s="44"/>
      <c r="AN14" s="44"/>
      <c r="AO14" s="51"/>
      <c r="AP14" s="205"/>
      <c r="AQ14" s="206"/>
      <c r="AR14" s="206"/>
      <c r="AS14" s="207"/>
      <c r="AT14" s="29"/>
      <c r="AU14" s="16"/>
    </row>
    <row r="15" spans="1:47" s="10" customFormat="1" ht="4.5" customHeight="1" x14ac:dyDescent="0.2">
      <c r="A15" s="61"/>
      <c r="B15" s="28"/>
      <c r="C15" s="133"/>
      <c r="D15" s="133"/>
      <c r="E15" s="133"/>
      <c r="F15" s="133"/>
      <c r="G15" s="133"/>
      <c r="H15" s="133"/>
      <c r="I15" s="133"/>
      <c r="J15" s="133"/>
      <c r="K15" s="133"/>
      <c r="L15" s="152"/>
      <c r="M15" s="133"/>
      <c r="N15" s="133"/>
      <c r="O15" s="133"/>
      <c r="P15" s="133"/>
      <c r="Q15" s="133"/>
      <c r="R15" s="79"/>
      <c r="S15" s="79"/>
      <c r="T15" s="79"/>
      <c r="U15" s="79"/>
      <c r="V15" s="79"/>
      <c r="W15" s="79"/>
      <c r="X15" s="79"/>
      <c r="Y15" s="79"/>
      <c r="Z15" s="79"/>
      <c r="AA15" s="79"/>
      <c r="AB15" s="88"/>
      <c r="AC15" s="79"/>
      <c r="AD15" s="79"/>
      <c r="AE15" s="79"/>
      <c r="AF15" s="79"/>
      <c r="AG15" s="170"/>
      <c r="AH15" s="170"/>
      <c r="AI15" s="79"/>
      <c r="AJ15" s="79"/>
      <c r="AK15" s="79"/>
      <c r="AL15" s="79"/>
      <c r="AM15" s="79"/>
      <c r="AN15" s="79"/>
      <c r="AO15" s="44"/>
      <c r="AP15" s="208"/>
      <c r="AQ15" s="209"/>
      <c r="AR15" s="209"/>
      <c r="AS15" s="210"/>
      <c r="AT15" s="29"/>
      <c r="AU15" s="16"/>
    </row>
    <row r="16" spans="1:47" s="10" customFormat="1" ht="21.75" customHeight="1" x14ac:dyDescent="0.2">
      <c r="A16" s="61"/>
      <c r="B16" s="28"/>
      <c r="C16" s="201" t="s">
        <v>72</v>
      </c>
      <c r="D16" s="201"/>
      <c r="E16" s="201"/>
      <c r="F16" s="201"/>
      <c r="G16" s="201"/>
      <c r="H16" s="201"/>
      <c r="I16" s="201"/>
      <c r="J16" s="201"/>
      <c r="K16" s="201"/>
      <c r="L16" s="201"/>
      <c r="M16" s="201"/>
      <c r="N16" s="201"/>
      <c r="O16" s="201"/>
      <c r="P16" s="201"/>
      <c r="Q16" s="201"/>
      <c r="R16" s="1"/>
      <c r="S16" s="1"/>
      <c r="T16" s="198"/>
      <c r="U16" s="199"/>
      <c r="V16" s="199"/>
      <c r="W16" s="199"/>
      <c r="X16" s="199"/>
      <c r="Y16" s="199"/>
      <c r="Z16" s="199"/>
      <c r="AA16" s="200"/>
      <c r="AB16" s="147"/>
      <c r="AC16" s="80"/>
      <c r="AD16" s="43"/>
      <c r="AE16" s="43"/>
      <c r="AF16" s="44"/>
      <c r="AG16" s="44"/>
      <c r="AH16" s="44"/>
      <c r="AI16" s="44"/>
      <c r="AJ16" s="44"/>
      <c r="AK16" s="44"/>
      <c r="AL16" s="44"/>
      <c r="AM16" s="44"/>
      <c r="AN16" s="44"/>
      <c r="AO16" s="44"/>
      <c r="AP16" s="208"/>
      <c r="AQ16" s="209"/>
      <c r="AR16" s="209"/>
      <c r="AS16" s="210"/>
      <c r="AT16" s="29"/>
      <c r="AU16" s="16"/>
    </row>
    <row r="17" spans="1:47" s="10" customFormat="1" ht="4.5" customHeight="1" x14ac:dyDescent="0.2">
      <c r="A17" s="61"/>
      <c r="B17" s="28"/>
      <c r="C17" s="133"/>
      <c r="D17" s="133"/>
      <c r="E17" s="133"/>
      <c r="F17" s="133"/>
      <c r="G17" s="133"/>
      <c r="H17" s="133"/>
      <c r="I17" s="133"/>
      <c r="J17" s="133"/>
      <c r="K17" s="133"/>
      <c r="L17" s="152"/>
      <c r="M17" s="133"/>
      <c r="N17" s="133"/>
      <c r="O17" s="133"/>
      <c r="P17" s="133"/>
      <c r="Q17" s="133"/>
      <c r="R17" s="79"/>
      <c r="S17" s="79"/>
      <c r="T17" s="79"/>
      <c r="U17" s="79"/>
      <c r="V17" s="79"/>
      <c r="W17" s="79"/>
      <c r="X17" s="79"/>
      <c r="Y17" s="79"/>
      <c r="Z17" s="79"/>
      <c r="AA17" s="79"/>
      <c r="AB17" s="88"/>
      <c r="AC17" s="79"/>
      <c r="AD17" s="79"/>
      <c r="AE17" s="79"/>
      <c r="AF17" s="79"/>
      <c r="AG17" s="170"/>
      <c r="AH17" s="170"/>
      <c r="AI17" s="79"/>
      <c r="AJ17" s="79"/>
      <c r="AK17" s="79"/>
      <c r="AL17" s="79"/>
      <c r="AM17" s="79"/>
      <c r="AN17" s="79"/>
      <c r="AO17" s="44"/>
      <c r="AP17" s="208"/>
      <c r="AQ17" s="209"/>
      <c r="AR17" s="209"/>
      <c r="AS17" s="210"/>
      <c r="AT17" s="29"/>
      <c r="AU17" s="16"/>
    </row>
    <row r="18" spans="1:47" s="10" customFormat="1" ht="21.75" customHeight="1" x14ac:dyDescent="0.2">
      <c r="A18" s="61"/>
      <c r="B18" s="28"/>
      <c r="C18" s="201" t="s">
        <v>50</v>
      </c>
      <c r="D18" s="201"/>
      <c r="E18" s="201"/>
      <c r="F18" s="201"/>
      <c r="G18" s="201"/>
      <c r="H18" s="201"/>
      <c r="I18" s="201"/>
      <c r="J18" s="201"/>
      <c r="K18" s="201"/>
      <c r="L18" s="201"/>
      <c r="M18" s="201"/>
      <c r="N18" s="201"/>
      <c r="O18" s="201"/>
      <c r="P18" s="201"/>
      <c r="Q18" s="201"/>
      <c r="R18" s="1"/>
      <c r="S18" s="1"/>
      <c r="T18" s="198"/>
      <c r="U18" s="199"/>
      <c r="V18" s="199"/>
      <c r="W18" s="199"/>
      <c r="X18" s="199"/>
      <c r="Y18" s="199"/>
      <c r="Z18" s="199"/>
      <c r="AA18" s="200"/>
      <c r="AB18" s="147"/>
      <c r="AC18" s="80"/>
      <c r="AD18" s="43"/>
      <c r="AE18" s="43"/>
      <c r="AF18" s="44"/>
      <c r="AG18" s="44"/>
      <c r="AH18" s="44"/>
      <c r="AI18" s="44"/>
      <c r="AJ18" s="44"/>
      <c r="AK18" s="44"/>
      <c r="AL18" s="44"/>
      <c r="AM18" s="44"/>
      <c r="AN18" s="44"/>
      <c r="AO18" s="44"/>
      <c r="AP18" s="211"/>
      <c r="AQ18" s="212"/>
      <c r="AR18" s="212"/>
      <c r="AS18" s="213"/>
      <c r="AT18" s="29"/>
      <c r="AU18" s="16"/>
    </row>
    <row r="19" spans="1:47" s="10" customFormat="1" ht="5.25" customHeight="1" x14ac:dyDescent="0.2">
      <c r="A19" s="61"/>
      <c r="B19" s="30"/>
      <c r="C19" s="50"/>
      <c r="D19" s="50"/>
      <c r="E19" s="50"/>
      <c r="F19" s="50"/>
      <c r="G19" s="50"/>
      <c r="H19" s="50"/>
      <c r="I19" s="50"/>
      <c r="J19" s="50"/>
      <c r="K19" s="50"/>
      <c r="L19" s="50"/>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2"/>
      <c r="AU19" s="15"/>
    </row>
    <row r="20" spans="1:47" s="10" customFormat="1" ht="9" customHeight="1" x14ac:dyDescent="0.2">
      <c r="A20" s="61"/>
      <c r="B20" s="23"/>
      <c r="C20" s="23"/>
      <c r="D20" s="23"/>
      <c r="E20" s="23"/>
      <c r="F20" s="23"/>
      <c r="G20" s="23"/>
      <c r="H20" s="23"/>
      <c r="I20" s="23"/>
      <c r="J20" s="23"/>
      <c r="K20" s="23"/>
      <c r="L20" s="23"/>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15"/>
    </row>
    <row r="21" spans="1:47" ht="3" customHeight="1" x14ac:dyDescent="0.2">
      <c r="A21" s="61"/>
      <c r="B21" s="19"/>
      <c r="C21" s="20"/>
      <c r="D21" s="20"/>
      <c r="E21" s="20"/>
      <c r="F21" s="20"/>
      <c r="G21" s="20"/>
      <c r="H21" s="20"/>
      <c r="I21" s="20"/>
      <c r="J21" s="20"/>
      <c r="K21" s="20"/>
      <c r="L21" s="20"/>
      <c r="M21" s="20"/>
      <c r="N21" s="20"/>
      <c r="O21" s="20"/>
      <c r="P21" s="20"/>
      <c r="Q21" s="20"/>
      <c r="R21" s="20"/>
      <c r="S21" s="20"/>
      <c r="T21" s="20"/>
      <c r="U21" s="20"/>
      <c r="V21" s="20"/>
      <c r="W21" s="20"/>
      <c r="X21" s="20"/>
      <c r="Y21" s="20"/>
      <c r="Z21" s="20"/>
      <c r="AA21" s="21"/>
      <c r="AB21" s="21"/>
      <c r="AC21" s="21"/>
      <c r="AD21" s="21"/>
      <c r="AE21" s="21"/>
      <c r="AF21" s="21"/>
      <c r="AG21" s="21"/>
      <c r="AH21" s="21"/>
      <c r="AI21" s="21"/>
      <c r="AJ21" s="21"/>
      <c r="AK21" s="21"/>
      <c r="AL21" s="21"/>
      <c r="AM21" s="21"/>
      <c r="AN21" s="21"/>
      <c r="AO21" s="21"/>
      <c r="AP21" s="21"/>
      <c r="AQ21" s="21"/>
      <c r="AR21" s="21"/>
      <c r="AS21" s="22"/>
      <c r="AT21" s="33"/>
      <c r="AU21" s="14"/>
    </row>
    <row r="22" spans="1:47" ht="21" x14ac:dyDescent="0.2">
      <c r="A22" s="61"/>
      <c r="B22" s="17"/>
      <c r="C22" s="235" t="s">
        <v>60</v>
      </c>
      <c r="D22" s="235"/>
      <c r="E22" s="235"/>
      <c r="F22" s="235"/>
      <c r="G22" s="235"/>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18"/>
      <c r="AU22" s="14"/>
    </row>
    <row r="23" spans="1:47" ht="6" customHeight="1" x14ac:dyDescent="0.2">
      <c r="A23" s="61"/>
      <c r="B23" s="17"/>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18"/>
      <c r="AU23" s="14"/>
    </row>
    <row r="24" spans="1:47" ht="31.5" customHeight="1" x14ac:dyDescent="0.2">
      <c r="A24" s="61"/>
      <c r="B24" s="17"/>
      <c r="C24" s="242" t="s">
        <v>59</v>
      </c>
      <c r="D24" s="242"/>
      <c r="E24" s="242"/>
      <c r="F24" s="242"/>
      <c r="G24" s="242"/>
      <c r="H24" s="242"/>
      <c r="I24" s="242"/>
      <c r="J24" s="242"/>
      <c r="K24" s="242"/>
      <c r="L24" s="242"/>
      <c r="M24" s="242"/>
      <c r="N24" s="242"/>
      <c r="O24" s="242"/>
      <c r="P24" s="242"/>
      <c r="Q24" s="242"/>
      <c r="R24" s="242"/>
      <c r="S24" s="242"/>
      <c r="T24" s="242"/>
      <c r="U24" s="242"/>
      <c r="V24" s="242"/>
      <c r="W24" s="242"/>
      <c r="X24" s="242"/>
      <c r="Y24" s="242"/>
      <c r="Z24" s="242"/>
      <c r="AA24" s="242"/>
      <c r="AB24" s="242"/>
      <c r="AC24" s="242"/>
      <c r="AD24" s="242"/>
      <c r="AE24" s="242"/>
      <c r="AF24" s="242"/>
      <c r="AG24" s="242"/>
      <c r="AH24" s="242"/>
      <c r="AI24" s="242"/>
      <c r="AJ24" s="242"/>
      <c r="AK24" s="242"/>
      <c r="AL24" s="242"/>
      <c r="AM24" s="242"/>
      <c r="AN24" s="242"/>
      <c r="AO24" s="242"/>
      <c r="AP24" s="242"/>
      <c r="AQ24" s="242"/>
      <c r="AR24" s="242"/>
      <c r="AS24" s="242"/>
      <c r="AT24" s="18"/>
      <c r="AU24" s="14"/>
    </row>
    <row r="25" spans="1:47" ht="17.25" customHeight="1" x14ac:dyDescent="0.2">
      <c r="A25" s="61"/>
      <c r="B25" s="17"/>
      <c r="C25" s="163"/>
      <c r="D25" s="163"/>
      <c r="E25" s="163"/>
      <c r="F25" s="163"/>
      <c r="G25" s="163"/>
      <c r="H25" s="163"/>
      <c r="I25" s="163"/>
      <c r="J25" s="163"/>
      <c r="K25" s="163"/>
      <c r="L25" s="163"/>
      <c r="M25" s="163"/>
      <c r="N25" s="163"/>
      <c r="O25" s="163"/>
      <c r="P25" s="163"/>
      <c r="Q25" s="163"/>
      <c r="R25" s="163"/>
      <c r="S25" s="163"/>
      <c r="T25" s="163"/>
      <c r="U25" s="163"/>
      <c r="V25" s="163"/>
      <c r="W25" s="163"/>
      <c r="X25" s="163"/>
      <c r="Y25" s="163"/>
      <c r="Z25" s="163"/>
      <c r="AA25" s="166" t="s">
        <v>87</v>
      </c>
      <c r="AB25" s="163"/>
      <c r="AC25" s="163"/>
      <c r="AD25" s="163"/>
      <c r="AE25" s="163"/>
      <c r="AF25" s="163"/>
      <c r="AG25" s="169"/>
      <c r="AH25" s="169"/>
      <c r="AI25" s="163"/>
      <c r="AJ25" s="163"/>
      <c r="AK25" s="163"/>
      <c r="AL25" s="163"/>
      <c r="AM25" s="163"/>
      <c r="AN25" s="163"/>
      <c r="AO25" s="163"/>
      <c r="AP25" s="163"/>
      <c r="AQ25" s="163"/>
      <c r="AR25" s="163"/>
      <c r="AS25" s="163"/>
      <c r="AT25" s="18"/>
      <c r="AU25" s="14"/>
    </row>
    <row r="26" spans="1:47" ht="15.75" customHeight="1" x14ac:dyDescent="0.2">
      <c r="A26" s="61"/>
      <c r="B26" s="17"/>
      <c r="C26" s="134"/>
      <c r="D26" s="178" t="s">
        <v>58</v>
      </c>
      <c r="E26" s="179"/>
      <c r="F26" s="179"/>
      <c r="G26" s="179"/>
      <c r="H26" s="179"/>
      <c r="I26" s="179"/>
      <c r="J26" s="179"/>
      <c r="K26" s="179"/>
      <c r="L26" s="179"/>
      <c r="M26" s="179"/>
      <c r="N26" s="179"/>
      <c r="O26" s="179"/>
      <c r="P26" s="179"/>
      <c r="Q26" s="179"/>
      <c r="R26" s="179"/>
      <c r="S26" s="179"/>
      <c r="T26" s="179"/>
      <c r="U26" s="179"/>
      <c r="V26" s="179"/>
      <c r="W26" s="179"/>
      <c r="X26" s="179"/>
      <c r="Y26" s="179"/>
      <c r="Z26" s="180"/>
      <c r="AA26" s="164"/>
      <c r="AB26" s="167" t="b">
        <v>0</v>
      </c>
      <c r="AC26" s="136" t="b">
        <f>+IF(AB26=TRUE,FALSE,TRUE)</f>
        <v>1</v>
      </c>
      <c r="AD26" s="136"/>
      <c r="AE26" s="136"/>
      <c r="AF26" s="136"/>
      <c r="AG26" s="136"/>
      <c r="AH26" s="136"/>
      <c r="AI26" s="136"/>
      <c r="AJ26" s="136"/>
      <c r="AK26" s="136"/>
      <c r="AL26" s="136"/>
      <c r="AM26" s="136"/>
      <c r="AN26" s="136"/>
      <c r="AO26" s="136"/>
      <c r="AP26" s="136"/>
      <c r="AQ26" s="136"/>
      <c r="AR26" s="136"/>
      <c r="AS26" s="137"/>
      <c r="AT26" s="18"/>
      <c r="AU26" s="14"/>
    </row>
    <row r="27" spans="1:47" ht="15.75" customHeight="1" x14ac:dyDescent="0.2">
      <c r="A27" s="61"/>
      <c r="B27" s="17"/>
      <c r="C27" s="134"/>
      <c r="D27" s="178" t="s">
        <v>67</v>
      </c>
      <c r="E27" s="179"/>
      <c r="F27" s="179"/>
      <c r="G27" s="179"/>
      <c r="H27" s="179"/>
      <c r="I27" s="179"/>
      <c r="J27" s="179"/>
      <c r="K27" s="179"/>
      <c r="L27" s="179"/>
      <c r="M27" s="179"/>
      <c r="N27" s="179"/>
      <c r="O27" s="179"/>
      <c r="P27" s="179"/>
      <c r="Q27" s="179"/>
      <c r="R27" s="179"/>
      <c r="S27" s="179"/>
      <c r="T27" s="179"/>
      <c r="U27" s="179"/>
      <c r="V27" s="179"/>
      <c r="W27" s="179"/>
      <c r="X27" s="179"/>
      <c r="Y27" s="179"/>
      <c r="Z27" s="180"/>
      <c r="AA27" s="164"/>
      <c r="AB27" s="167" t="b">
        <v>0</v>
      </c>
      <c r="AC27" s="136" t="b">
        <f t="shared" ref="AC27:AC36" si="0">+IF(AB27=TRUE,FALSE,TRUE)</f>
        <v>1</v>
      </c>
      <c r="AD27" s="136"/>
      <c r="AE27" s="136"/>
      <c r="AF27" s="136"/>
      <c r="AG27" s="136"/>
      <c r="AH27" s="136"/>
      <c r="AI27" s="136"/>
      <c r="AJ27" s="136"/>
      <c r="AK27" s="136"/>
      <c r="AL27" s="136"/>
      <c r="AM27" s="136"/>
      <c r="AN27" s="136"/>
      <c r="AO27" s="136"/>
      <c r="AP27" s="136"/>
      <c r="AQ27" s="136"/>
      <c r="AR27" s="136"/>
      <c r="AS27" s="137"/>
      <c r="AT27" s="18"/>
      <c r="AU27" s="14"/>
    </row>
    <row r="28" spans="1:47" ht="15.75" customHeight="1" x14ac:dyDescent="0.2">
      <c r="A28" s="61"/>
      <c r="B28" s="17"/>
      <c r="C28" s="134"/>
      <c r="D28" s="178" t="s">
        <v>89</v>
      </c>
      <c r="E28" s="179"/>
      <c r="F28" s="179"/>
      <c r="G28" s="179"/>
      <c r="H28" s="179"/>
      <c r="I28" s="179"/>
      <c r="J28" s="179"/>
      <c r="K28" s="179"/>
      <c r="L28" s="179"/>
      <c r="M28" s="179"/>
      <c r="N28" s="179"/>
      <c r="O28" s="179"/>
      <c r="P28" s="179"/>
      <c r="Q28" s="179"/>
      <c r="R28" s="179"/>
      <c r="S28" s="179"/>
      <c r="T28" s="179"/>
      <c r="U28" s="179"/>
      <c r="V28" s="179"/>
      <c r="W28" s="179"/>
      <c r="X28" s="179"/>
      <c r="Y28" s="179"/>
      <c r="Z28" s="180"/>
      <c r="AA28" s="164"/>
      <c r="AB28" s="167" t="b">
        <v>0</v>
      </c>
      <c r="AC28" s="136" t="b">
        <f t="shared" si="0"/>
        <v>1</v>
      </c>
      <c r="AD28" s="136"/>
      <c r="AE28" s="136"/>
      <c r="AF28" s="136"/>
      <c r="AG28" s="136"/>
      <c r="AH28" s="136"/>
      <c r="AI28" s="136"/>
      <c r="AJ28" s="136"/>
      <c r="AK28" s="136"/>
      <c r="AL28" s="136"/>
      <c r="AM28" s="136"/>
      <c r="AN28" s="136"/>
      <c r="AO28" s="136"/>
      <c r="AP28" s="136"/>
      <c r="AQ28" s="136"/>
      <c r="AR28" s="136"/>
      <c r="AS28" s="137"/>
      <c r="AT28" s="18"/>
      <c r="AU28" s="14"/>
    </row>
    <row r="29" spans="1:47" ht="15.75" customHeight="1" x14ac:dyDescent="0.2">
      <c r="A29" s="61"/>
      <c r="B29" s="17"/>
      <c r="C29" s="134"/>
      <c r="D29" s="178" t="s">
        <v>68</v>
      </c>
      <c r="E29" s="179"/>
      <c r="F29" s="179"/>
      <c r="G29" s="179"/>
      <c r="H29" s="179"/>
      <c r="I29" s="179"/>
      <c r="J29" s="179"/>
      <c r="K29" s="179"/>
      <c r="L29" s="179"/>
      <c r="M29" s="179"/>
      <c r="N29" s="179"/>
      <c r="O29" s="179"/>
      <c r="P29" s="179"/>
      <c r="Q29" s="179"/>
      <c r="R29" s="179"/>
      <c r="S29" s="179"/>
      <c r="T29" s="179"/>
      <c r="U29" s="179"/>
      <c r="V29" s="179"/>
      <c r="W29" s="179"/>
      <c r="X29" s="179"/>
      <c r="Y29" s="179"/>
      <c r="Z29" s="180"/>
      <c r="AA29" s="165"/>
      <c r="AB29" s="167" t="b">
        <v>0</v>
      </c>
      <c r="AC29" s="136" t="b">
        <f t="shared" si="0"/>
        <v>1</v>
      </c>
      <c r="AD29" s="135"/>
      <c r="AE29" s="135"/>
      <c r="AF29" s="135"/>
      <c r="AG29" s="135"/>
      <c r="AH29" s="135"/>
      <c r="AI29" s="135"/>
      <c r="AJ29" s="135"/>
      <c r="AK29" s="135"/>
      <c r="AL29" s="135"/>
      <c r="AM29" s="135"/>
      <c r="AN29" s="135"/>
      <c r="AO29" s="135"/>
      <c r="AP29" s="135"/>
      <c r="AQ29" s="135"/>
      <c r="AR29" s="135"/>
      <c r="AS29" s="135"/>
      <c r="AT29" s="18"/>
      <c r="AU29" s="14"/>
    </row>
    <row r="30" spans="1:47" ht="15.75" customHeight="1" x14ac:dyDescent="0.2">
      <c r="A30" s="61"/>
      <c r="B30" s="17"/>
      <c r="C30" s="134"/>
      <c r="D30" s="178" t="s">
        <v>88</v>
      </c>
      <c r="E30" s="179"/>
      <c r="F30" s="179"/>
      <c r="G30" s="179"/>
      <c r="H30" s="179"/>
      <c r="I30" s="179"/>
      <c r="J30" s="179"/>
      <c r="K30" s="179"/>
      <c r="L30" s="179"/>
      <c r="M30" s="179"/>
      <c r="N30" s="179"/>
      <c r="O30" s="179"/>
      <c r="P30" s="179"/>
      <c r="Q30" s="179"/>
      <c r="R30" s="179"/>
      <c r="S30" s="179"/>
      <c r="T30" s="179"/>
      <c r="U30" s="179"/>
      <c r="V30" s="179"/>
      <c r="W30" s="179"/>
      <c r="X30" s="179"/>
      <c r="Y30" s="179"/>
      <c r="Z30" s="180"/>
      <c r="AA30" s="164"/>
      <c r="AB30" s="167" t="b">
        <v>0</v>
      </c>
      <c r="AC30" s="136" t="b">
        <f t="shared" si="0"/>
        <v>1</v>
      </c>
      <c r="AD30" s="136"/>
      <c r="AE30" s="136"/>
      <c r="AF30" s="136"/>
      <c r="AG30" s="136"/>
      <c r="AH30" s="136"/>
      <c r="AI30" s="136"/>
      <c r="AJ30" s="136"/>
      <c r="AK30" s="136"/>
      <c r="AL30" s="136"/>
      <c r="AM30" s="136"/>
      <c r="AN30" s="136"/>
      <c r="AO30" s="136"/>
      <c r="AP30" s="136"/>
      <c r="AQ30" s="136"/>
      <c r="AR30" s="136"/>
      <c r="AS30" s="137"/>
      <c r="AT30" s="18"/>
      <c r="AU30" s="14"/>
    </row>
    <row r="31" spans="1:47" ht="15.75" customHeight="1" x14ac:dyDescent="0.2">
      <c r="A31" s="61"/>
      <c r="B31" s="17"/>
      <c r="C31" s="134"/>
      <c r="D31" s="178" t="s">
        <v>57</v>
      </c>
      <c r="E31" s="179"/>
      <c r="F31" s="179"/>
      <c r="G31" s="179"/>
      <c r="H31" s="179"/>
      <c r="I31" s="179"/>
      <c r="J31" s="179"/>
      <c r="K31" s="179"/>
      <c r="L31" s="179"/>
      <c r="M31" s="179"/>
      <c r="N31" s="179"/>
      <c r="O31" s="179"/>
      <c r="P31" s="179"/>
      <c r="Q31" s="179"/>
      <c r="R31" s="179"/>
      <c r="S31" s="179"/>
      <c r="T31" s="179"/>
      <c r="U31" s="179"/>
      <c r="V31" s="179"/>
      <c r="W31" s="179"/>
      <c r="X31" s="179"/>
      <c r="Y31" s="179"/>
      <c r="Z31" s="180"/>
      <c r="AA31" s="164"/>
      <c r="AB31" s="167" t="b">
        <v>0</v>
      </c>
      <c r="AC31" s="136" t="b">
        <f t="shared" si="0"/>
        <v>1</v>
      </c>
      <c r="AD31" s="136"/>
      <c r="AE31" s="136"/>
      <c r="AF31" s="136"/>
      <c r="AG31" s="136"/>
      <c r="AH31" s="136"/>
      <c r="AI31" s="136"/>
      <c r="AJ31" s="136"/>
      <c r="AK31" s="136"/>
      <c r="AL31" s="136"/>
      <c r="AM31" s="136"/>
      <c r="AN31" s="136"/>
      <c r="AO31" s="136"/>
      <c r="AP31" s="136"/>
      <c r="AQ31" s="136"/>
      <c r="AR31" s="136"/>
      <c r="AS31" s="137"/>
      <c r="AT31" s="18"/>
      <c r="AU31" s="14"/>
    </row>
    <row r="32" spans="1:47" ht="15.75" customHeight="1" x14ac:dyDescent="0.2">
      <c r="A32" s="61"/>
      <c r="B32" s="17"/>
      <c r="C32" s="134"/>
      <c r="D32" s="178" t="s">
        <v>69</v>
      </c>
      <c r="E32" s="179"/>
      <c r="F32" s="179"/>
      <c r="G32" s="179"/>
      <c r="H32" s="179"/>
      <c r="I32" s="179"/>
      <c r="J32" s="179"/>
      <c r="K32" s="179"/>
      <c r="L32" s="179"/>
      <c r="M32" s="179"/>
      <c r="N32" s="179"/>
      <c r="O32" s="179"/>
      <c r="P32" s="179"/>
      <c r="Q32" s="179"/>
      <c r="R32" s="179"/>
      <c r="S32" s="179"/>
      <c r="T32" s="179"/>
      <c r="U32" s="179"/>
      <c r="V32" s="179"/>
      <c r="W32" s="179"/>
      <c r="X32" s="179"/>
      <c r="Y32" s="179"/>
      <c r="Z32" s="180"/>
      <c r="AA32" s="164"/>
      <c r="AB32" s="167" t="b">
        <v>0</v>
      </c>
      <c r="AC32" s="136" t="b">
        <f t="shared" si="0"/>
        <v>1</v>
      </c>
      <c r="AD32" s="136"/>
      <c r="AE32" s="136"/>
      <c r="AF32" s="136"/>
      <c r="AG32" s="136"/>
      <c r="AH32" s="136"/>
      <c r="AI32" s="136"/>
      <c r="AJ32" s="136"/>
      <c r="AK32" s="136"/>
      <c r="AL32" s="136"/>
      <c r="AM32" s="136"/>
      <c r="AN32" s="136"/>
      <c r="AO32" s="136"/>
      <c r="AP32" s="136"/>
      <c r="AQ32" s="136"/>
      <c r="AR32" s="136"/>
      <c r="AS32" s="137"/>
      <c r="AT32" s="18"/>
      <c r="AU32" s="14"/>
    </row>
    <row r="33" spans="1:68" ht="15.75" customHeight="1" x14ac:dyDescent="0.2">
      <c r="A33" s="61"/>
      <c r="B33" s="17"/>
      <c r="C33" s="134"/>
      <c r="D33" s="178" t="s">
        <v>56</v>
      </c>
      <c r="E33" s="179"/>
      <c r="F33" s="179"/>
      <c r="G33" s="179"/>
      <c r="H33" s="179"/>
      <c r="I33" s="179"/>
      <c r="J33" s="179"/>
      <c r="K33" s="179"/>
      <c r="L33" s="179"/>
      <c r="M33" s="179"/>
      <c r="N33" s="179"/>
      <c r="O33" s="179"/>
      <c r="P33" s="179"/>
      <c r="Q33" s="179"/>
      <c r="R33" s="179"/>
      <c r="S33" s="179"/>
      <c r="T33" s="179"/>
      <c r="U33" s="179"/>
      <c r="V33" s="179"/>
      <c r="W33" s="179"/>
      <c r="X33" s="179"/>
      <c r="Y33" s="179"/>
      <c r="Z33" s="180"/>
      <c r="AA33" s="164"/>
      <c r="AB33" s="167" t="b">
        <v>0</v>
      </c>
      <c r="AC33" s="136" t="b">
        <f t="shared" si="0"/>
        <v>1</v>
      </c>
      <c r="AD33" s="136"/>
      <c r="AE33" s="136"/>
      <c r="AF33" s="136"/>
      <c r="AG33" s="136"/>
      <c r="AH33" s="136"/>
      <c r="AI33" s="136"/>
      <c r="AJ33" s="136"/>
      <c r="AK33" s="136"/>
      <c r="AL33" s="136"/>
      <c r="AM33" s="136"/>
      <c r="AN33" s="136"/>
      <c r="AO33" s="136"/>
      <c r="AP33" s="136"/>
      <c r="AQ33" s="136"/>
      <c r="AR33" s="136"/>
      <c r="AS33" s="137"/>
      <c r="AT33" s="18"/>
      <c r="AU33" s="14"/>
    </row>
    <row r="34" spans="1:68" ht="15.75" customHeight="1" x14ac:dyDescent="0.2">
      <c r="A34" s="61"/>
      <c r="B34" s="17"/>
      <c r="C34" s="134"/>
      <c r="D34" s="178" t="s">
        <v>55</v>
      </c>
      <c r="E34" s="179"/>
      <c r="F34" s="179"/>
      <c r="G34" s="179"/>
      <c r="H34" s="179"/>
      <c r="I34" s="179"/>
      <c r="J34" s="179"/>
      <c r="K34" s="179"/>
      <c r="L34" s="179"/>
      <c r="M34" s="179"/>
      <c r="N34" s="179"/>
      <c r="O34" s="179"/>
      <c r="P34" s="179"/>
      <c r="Q34" s="179"/>
      <c r="R34" s="179"/>
      <c r="S34" s="179"/>
      <c r="T34" s="179"/>
      <c r="U34" s="179"/>
      <c r="V34" s="179"/>
      <c r="W34" s="179"/>
      <c r="X34" s="179"/>
      <c r="Y34" s="179"/>
      <c r="Z34" s="180"/>
      <c r="AA34" s="164"/>
      <c r="AB34" s="167" t="b">
        <v>0</v>
      </c>
      <c r="AC34" s="136" t="b">
        <f t="shared" si="0"/>
        <v>1</v>
      </c>
      <c r="AD34" s="136"/>
      <c r="AE34" s="136"/>
      <c r="AF34" s="136"/>
      <c r="AG34" s="136"/>
      <c r="AH34" s="136"/>
      <c r="AI34" s="136"/>
      <c r="AJ34" s="136"/>
      <c r="AK34" s="136"/>
      <c r="AL34" s="136"/>
      <c r="AM34" s="136"/>
      <c r="AN34" s="136"/>
      <c r="AO34" s="136"/>
      <c r="AP34" s="136"/>
      <c r="AQ34" s="136"/>
      <c r="AR34" s="136"/>
      <c r="AS34" s="137"/>
      <c r="AT34" s="18"/>
      <c r="AU34" s="14"/>
    </row>
    <row r="35" spans="1:68" ht="15.75" customHeight="1" x14ac:dyDescent="0.2">
      <c r="A35" s="61"/>
      <c r="B35" s="17"/>
      <c r="C35" s="134"/>
      <c r="D35" s="178" t="s">
        <v>90</v>
      </c>
      <c r="E35" s="179"/>
      <c r="F35" s="179"/>
      <c r="G35" s="179"/>
      <c r="H35" s="179"/>
      <c r="I35" s="179"/>
      <c r="J35" s="179"/>
      <c r="K35" s="179"/>
      <c r="L35" s="179"/>
      <c r="M35" s="179"/>
      <c r="N35" s="179"/>
      <c r="O35" s="179"/>
      <c r="P35" s="179"/>
      <c r="Q35" s="179"/>
      <c r="R35" s="179"/>
      <c r="S35" s="179"/>
      <c r="T35" s="179"/>
      <c r="U35" s="179"/>
      <c r="V35" s="179"/>
      <c r="W35" s="179"/>
      <c r="X35" s="179"/>
      <c r="Y35" s="179"/>
      <c r="Z35" s="180"/>
      <c r="AA35" s="164"/>
      <c r="AB35" s="167" t="b">
        <v>0</v>
      </c>
      <c r="AC35" s="136" t="b">
        <f t="shared" si="0"/>
        <v>1</v>
      </c>
      <c r="AD35" s="136"/>
      <c r="AE35" s="136"/>
      <c r="AF35" s="136"/>
      <c r="AG35" s="136"/>
      <c r="AH35" s="136"/>
      <c r="AI35" s="136"/>
      <c r="AJ35" s="136"/>
      <c r="AK35" s="136"/>
      <c r="AL35" s="136"/>
      <c r="AM35" s="136"/>
      <c r="AN35" s="136"/>
      <c r="AO35" s="136"/>
      <c r="AP35" s="136"/>
      <c r="AQ35" s="136"/>
      <c r="AR35" s="136"/>
      <c r="AS35" s="137"/>
      <c r="AT35" s="18"/>
      <c r="AU35" s="14"/>
    </row>
    <row r="36" spans="1:68" ht="15.75" customHeight="1" x14ac:dyDescent="0.2">
      <c r="A36" s="61"/>
      <c r="B36" s="17"/>
      <c r="C36" s="134"/>
      <c r="D36" s="178" t="s">
        <v>70</v>
      </c>
      <c r="E36" s="179"/>
      <c r="F36" s="179"/>
      <c r="G36" s="179"/>
      <c r="H36" s="179"/>
      <c r="I36" s="179"/>
      <c r="J36" s="179"/>
      <c r="K36" s="179"/>
      <c r="L36" s="179"/>
      <c r="M36" s="179"/>
      <c r="N36" s="179"/>
      <c r="O36" s="179"/>
      <c r="P36" s="179"/>
      <c r="Q36" s="179"/>
      <c r="R36" s="179"/>
      <c r="S36" s="179"/>
      <c r="T36" s="179"/>
      <c r="U36" s="179"/>
      <c r="V36" s="179"/>
      <c r="W36" s="179"/>
      <c r="X36" s="179"/>
      <c r="Y36" s="179"/>
      <c r="Z36" s="180"/>
      <c r="AA36" s="164"/>
      <c r="AB36" s="167" t="b">
        <v>0</v>
      </c>
      <c r="AC36" s="136" t="b">
        <f t="shared" si="0"/>
        <v>1</v>
      </c>
      <c r="AD36" s="136"/>
      <c r="AE36" s="136"/>
      <c r="AF36" s="136"/>
      <c r="AG36" s="136"/>
      <c r="AH36" s="136"/>
      <c r="AI36" s="136"/>
      <c r="AJ36" s="136"/>
      <c r="AK36" s="136"/>
      <c r="AL36" s="136"/>
      <c r="AM36" s="136"/>
      <c r="AN36" s="136"/>
      <c r="AO36" s="136"/>
      <c r="AP36" s="136"/>
      <c r="AQ36" s="136"/>
      <c r="AR36" s="136"/>
      <c r="AS36" s="137"/>
      <c r="AT36" s="18"/>
      <c r="AU36" s="14"/>
    </row>
    <row r="37" spans="1:68" ht="6.75" customHeight="1" x14ac:dyDescent="0.2">
      <c r="A37" s="61"/>
      <c r="B37" s="17"/>
      <c r="C37" s="134"/>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6"/>
      <c r="AB37" s="136"/>
      <c r="AC37" s="136"/>
      <c r="AD37" s="136"/>
      <c r="AE37" s="136"/>
      <c r="AF37" s="136"/>
      <c r="AG37" s="136"/>
      <c r="AH37" s="136"/>
      <c r="AI37" s="136"/>
      <c r="AJ37" s="136"/>
      <c r="AK37" s="136"/>
      <c r="AL37" s="136"/>
      <c r="AM37" s="136"/>
      <c r="AN37" s="136"/>
      <c r="AO37" s="136"/>
      <c r="AP37" s="136"/>
      <c r="AQ37" s="136"/>
      <c r="AR37" s="136"/>
      <c r="AS37" s="137"/>
      <c r="AT37" s="18"/>
      <c r="AU37" s="14"/>
    </row>
    <row r="38" spans="1:68" ht="3.75" customHeight="1" x14ac:dyDescent="0.2">
      <c r="A38" s="61"/>
      <c r="B38" s="17"/>
      <c r="C38" s="3"/>
      <c r="D38" s="3"/>
      <c r="E38" s="3"/>
      <c r="F38" s="3"/>
      <c r="G38" s="3"/>
      <c r="H38" s="3"/>
      <c r="I38" s="3"/>
      <c r="J38" s="3"/>
      <c r="K38" s="3"/>
      <c r="L38" s="3"/>
      <c r="M38" s="3"/>
      <c r="N38" s="3"/>
      <c r="O38" s="3"/>
      <c r="P38" s="3"/>
      <c r="Q38" s="3"/>
      <c r="R38" s="3"/>
      <c r="S38" s="3"/>
      <c r="T38" s="3"/>
      <c r="U38" s="3"/>
      <c r="V38" s="3"/>
      <c r="W38" s="3"/>
      <c r="X38" s="3"/>
      <c r="Y38" s="3"/>
      <c r="Z38" s="3"/>
      <c r="AA38" s="81"/>
      <c r="AB38" s="81"/>
      <c r="AC38" s="81"/>
      <c r="AD38" s="81"/>
      <c r="AE38" s="81"/>
      <c r="AF38" s="81"/>
      <c r="AG38" s="81"/>
      <c r="AH38" s="81"/>
      <c r="AI38" s="81"/>
      <c r="AJ38" s="81"/>
      <c r="AK38" s="81"/>
      <c r="AL38" s="81"/>
      <c r="AM38" s="81"/>
      <c r="AN38" s="81"/>
      <c r="AO38" s="81"/>
      <c r="AP38" s="81"/>
      <c r="AQ38" s="81"/>
      <c r="AR38" s="81"/>
      <c r="AS38" s="82"/>
      <c r="AT38" s="18"/>
      <c r="AU38" s="14"/>
    </row>
    <row r="39" spans="1:68" x14ac:dyDescent="0.2">
      <c r="A39" s="61"/>
      <c r="B39" s="84"/>
      <c r="C39" s="84"/>
      <c r="D39" s="84"/>
      <c r="E39" s="84"/>
      <c r="F39" s="84"/>
      <c r="G39" s="84"/>
      <c r="H39" s="84"/>
      <c r="I39" s="84"/>
      <c r="J39" s="84"/>
      <c r="K39" s="84"/>
      <c r="L39" s="84"/>
      <c r="M39" s="84"/>
      <c r="N39" s="84"/>
      <c r="O39" s="84"/>
      <c r="P39" s="84"/>
      <c r="Q39" s="84"/>
      <c r="R39" s="84"/>
      <c r="S39" s="84"/>
      <c r="T39" s="84"/>
      <c r="U39" s="84"/>
      <c r="V39" s="84"/>
      <c r="W39" s="84"/>
      <c r="X39" s="84"/>
      <c r="Y39" s="84"/>
      <c r="Z39" s="84"/>
      <c r="AA39" s="85"/>
      <c r="AB39" s="85"/>
      <c r="AC39" s="85"/>
      <c r="AD39" s="85"/>
      <c r="AE39" s="85"/>
      <c r="AF39" s="85"/>
      <c r="AG39" s="85"/>
      <c r="AH39" s="85"/>
      <c r="AI39" s="85"/>
      <c r="AJ39" s="85"/>
      <c r="AK39" s="85"/>
      <c r="AL39" s="85"/>
      <c r="AM39" s="85"/>
      <c r="AN39" s="85"/>
      <c r="AO39" s="85"/>
      <c r="AP39" s="85"/>
      <c r="AQ39" s="85"/>
      <c r="AR39" s="85"/>
      <c r="AS39" s="86"/>
      <c r="AT39" s="86"/>
      <c r="AU39" s="14"/>
    </row>
    <row r="40" spans="1:68" ht="24" customHeight="1" x14ac:dyDescent="0.2">
      <c r="A40" s="61"/>
      <c r="B40" s="17"/>
      <c r="C40" s="235" t="s">
        <v>54</v>
      </c>
      <c r="D40" s="235"/>
      <c r="E40" s="235"/>
      <c r="F40" s="235"/>
      <c r="G40" s="235"/>
      <c r="H40" s="235"/>
      <c r="I40" s="235"/>
      <c r="J40" s="235"/>
      <c r="K40" s="235"/>
      <c r="L40" s="235"/>
      <c r="M40" s="235"/>
      <c r="N40" s="235"/>
      <c r="O40" s="235"/>
      <c r="P40" s="235"/>
      <c r="Q40" s="235"/>
      <c r="R40" s="235"/>
      <c r="S40" s="235"/>
      <c r="T40" s="235"/>
      <c r="U40" s="235"/>
      <c r="V40" s="235"/>
      <c r="W40" s="235"/>
      <c r="X40" s="235"/>
      <c r="Y40" s="235"/>
      <c r="Z40" s="235"/>
      <c r="AA40" s="235"/>
      <c r="AB40" s="235"/>
      <c r="AC40" s="235"/>
      <c r="AD40" s="235"/>
      <c r="AE40" s="235"/>
      <c r="AF40" s="235"/>
      <c r="AG40" s="235"/>
      <c r="AH40" s="235"/>
      <c r="AI40" s="235"/>
      <c r="AJ40" s="235"/>
      <c r="AK40" s="235"/>
      <c r="AL40" s="235"/>
      <c r="AM40" s="235"/>
      <c r="AN40" s="235"/>
      <c r="AO40" s="235"/>
      <c r="AP40" s="235"/>
      <c r="AQ40" s="235"/>
      <c r="AR40" s="235"/>
      <c r="AS40" s="235"/>
      <c r="AT40" s="18"/>
      <c r="AU40" s="14"/>
    </row>
    <row r="41" spans="1:68" ht="6.75" customHeight="1" x14ac:dyDescent="0.2">
      <c r="A41" s="61"/>
      <c r="B41" s="17"/>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4"/>
      <c r="AU41" s="14"/>
    </row>
    <row r="42" spans="1:68" ht="52.5" customHeight="1" x14ac:dyDescent="0.2">
      <c r="A42" s="61"/>
      <c r="B42" s="17"/>
      <c r="C42" s="89" t="s">
        <v>38</v>
      </c>
      <c r="D42" s="90" t="s">
        <v>48</v>
      </c>
      <c r="E42" s="91" t="s">
        <v>51</v>
      </c>
      <c r="F42" s="91"/>
      <c r="G42" s="91"/>
      <c r="H42" s="196" t="s">
        <v>22</v>
      </c>
      <c r="I42" s="197"/>
      <c r="J42" s="92"/>
      <c r="K42" s="93"/>
      <c r="L42" s="155"/>
      <c r="M42" s="187" t="s">
        <v>20</v>
      </c>
      <c r="N42" s="188"/>
      <c r="O42" s="188"/>
      <c r="P42" s="188"/>
      <c r="Q42" s="188"/>
      <c r="R42" s="94" t="s">
        <v>41</v>
      </c>
      <c r="S42" s="174" t="s">
        <v>104</v>
      </c>
      <c r="T42" s="89" t="s">
        <v>81</v>
      </c>
      <c r="U42" s="217" t="s">
        <v>82</v>
      </c>
      <c r="V42" s="217"/>
      <c r="W42" s="217"/>
      <c r="X42" s="217"/>
      <c r="Y42" s="217"/>
      <c r="Z42" s="217"/>
      <c r="AA42" s="90" t="s">
        <v>53</v>
      </c>
      <c r="AB42" s="95" t="s">
        <v>103</v>
      </c>
      <c r="AC42" s="90" t="s">
        <v>25</v>
      </c>
      <c r="AD42" s="96" t="s">
        <v>26</v>
      </c>
      <c r="AE42" s="96" t="s">
        <v>36</v>
      </c>
      <c r="AF42" s="168" t="s">
        <v>27</v>
      </c>
      <c r="AG42" s="168" t="s">
        <v>96</v>
      </c>
      <c r="AH42" s="168" t="s">
        <v>92</v>
      </c>
      <c r="AI42" s="90" t="s">
        <v>37</v>
      </c>
      <c r="AJ42" s="90" t="s">
        <v>30</v>
      </c>
      <c r="AK42" s="90" t="s">
        <v>31</v>
      </c>
      <c r="AL42" s="90" t="s">
        <v>28</v>
      </c>
      <c r="AM42" s="90" t="s">
        <v>32</v>
      </c>
      <c r="AN42" s="95" t="s">
        <v>66</v>
      </c>
      <c r="AO42" s="217" t="s">
        <v>78</v>
      </c>
      <c r="AP42" s="217"/>
      <c r="AQ42" s="217"/>
      <c r="AR42" s="217"/>
      <c r="AS42" s="146" t="s">
        <v>91</v>
      </c>
      <c r="AT42" s="34"/>
      <c r="AU42" s="14"/>
      <c r="AY42" s="74" t="str">
        <f t="shared" ref="AY42:AY54" si="1">+BE42</f>
        <v>N°</v>
      </c>
      <c r="AZ42" s="74" t="s">
        <v>43</v>
      </c>
      <c r="BA42" s="74" t="s">
        <v>42</v>
      </c>
      <c r="BB42" s="74" t="s">
        <v>76</v>
      </c>
      <c r="BC42" s="74" t="s">
        <v>75</v>
      </c>
      <c r="BD42" s="78"/>
      <c r="BE42" s="75" t="str">
        <f t="shared" ref="BE42:BE54" si="2">+C42</f>
        <v>N°</v>
      </c>
      <c r="BF42" s="74" t="s">
        <v>40</v>
      </c>
      <c r="BG42" s="74" t="str">
        <f>+BJ42</f>
        <v>Niveaux d'exposition cumulés</v>
      </c>
      <c r="BH42" s="74" t="s">
        <v>29</v>
      </c>
      <c r="BI42" s="74" t="s">
        <v>39</v>
      </c>
      <c r="BJ42" s="74" t="s">
        <v>46</v>
      </c>
      <c r="BL42" s="74" t="str">
        <f>+AY42</f>
        <v>N°</v>
      </c>
      <c r="BM42" s="74" t="s">
        <v>74</v>
      </c>
      <c r="BN42" s="74" t="s">
        <v>84</v>
      </c>
      <c r="BO42" s="74" t="s">
        <v>80</v>
      </c>
      <c r="BP42" s="74" t="s">
        <v>77</v>
      </c>
    </row>
    <row r="43" spans="1:68" ht="33" customHeight="1" x14ac:dyDescent="0.2">
      <c r="A43" s="61"/>
      <c r="B43" s="17"/>
      <c r="C43" s="175">
        <v>1</v>
      </c>
      <c r="D43" s="153"/>
      <c r="E43" s="98"/>
      <c r="F43" s="97" t="b">
        <v>1</v>
      </c>
      <c r="G43" s="99" t="b">
        <f>+IF(F43=TRUE,FALSE,TRUE)</f>
        <v>0</v>
      </c>
      <c r="H43" s="97">
        <v>2</v>
      </c>
      <c r="I43" s="100">
        <f t="shared" ref="I43:I54" si="3">+VLOOKUP(H43,horaire,2,FALSE)</f>
        <v>3.472222222222222E-3</v>
      </c>
      <c r="J43" s="101" t="str">
        <f t="shared" ref="J43:J53" si="4">+IF(OR(T43=1,T43=2),+IF(OR(AI43&gt;1,AK43&gt;0),+CONCATENATE("supérieur à la VLEP 8h, il faut diminuer le niveau d'empoussièrement et/ou la durée du processus (se reporter à la 1ère étape)"),+IF(AK43=0,+IF(AD43&lt;2.501,"inférieur à la VLEP 8h","inférieur à la VLEP 8h"),"qui dépasse la VLEP 8h")),"-")</f>
        <v>-</v>
      </c>
      <c r="K43" s="102">
        <f>+IF(OR(AND(OR(T43=1,T43=2),L43&gt;2.5),K44=1),1,0)</f>
        <v>0</v>
      </c>
      <c r="L43" s="156">
        <f>+IF(OR(T43=1,T43=2),AZ43,0)</f>
        <v>0</v>
      </c>
      <c r="M43" s="154" t="s">
        <v>21</v>
      </c>
      <c r="N43" s="104">
        <v>97</v>
      </c>
      <c r="O43" s="105">
        <f t="shared" ref="O43" si="5">+VLOOKUP(N43,horaire,2,FALSE)</f>
        <v>0.33333333333333265</v>
      </c>
      <c r="P43" s="106" t="s">
        <v>13</v>
      </c>
      <c r="Q43" s="105">
        <f t="shared" ref="Q43:Q54" si="6">+O43+I43</f>
        <v>0.33680555555555486</v>
      </c>
      <c r="R43" s="101">
        <f t="shared" ref="R43:R54" si="7">+IF(OR(T43=1,T43=2),I43,0)</f>
        <v>0</v>
      </c>
      <c r="S43" s="101">
        <f t="shared" ref="S43:S54" si="8">+IF(T43=5,I43,0)</f>
        <v>0</v>
      </c>
      <c r="T43" s="107">
        <v>7</v>
      </c>
      <c r="U43" s="138"/>
      <c r="V43" s="108" t="b">
        <v>0</v>
      </c>
      <c r="W43" s="99" t="b">
        <f t="shared" ref="W43:W54" si="9">+IF(V43=TRUE,FALSE,TRUE)</f>
        <v>1</v>
      </c>
      <c r="X43" s="109">
        <v>0</v>
      </c>
      <c r="Y43" s="110"/>
      <c r="Z43" s="159" t="str">
        <f>+IF(OR(AND(V43=TRUE,X43=5),X43&lt;5.0001),"≤CSP",IF(OR(AND(V43=TRUE,X43=100),X43&lt;99.9999),"niv.1",IF(OR(AND(V43=TRUE,X43=6000),X43&lt;5999.9999),"niv.2",IF(OR(AND(V43=TRUE,X43=25000),X43&lt;24999.9999),"niv.3","non réalisable"))))</f>
        <v>≤CSP</v>
      </c>
      <c r="AA43" s="108">
        <v>1</v>
      </c>
      <c r="AB43" s="108">
        <f>+IF(Z43="niv.1",1,+IF(Z43="niv.2",2,+IF(Z43="niv.3",3,0)))</f>
        <v>0</v>
      </c>
      <c r="AC43" s="111">
        <f t="shared" ref="AC43:AC54" si="10">+VLOOKUP(AA43,apr,3,FALSE)</f>
        <v>1</v>
      </c>
      <c r="AD43" s="112">
        <f t="shared" ref="AD43:AD56" si="11">+I43*24</f>
        <v>8.3333333333333329E-2</v>
      </c>
      <c r="AE43" s="112">
        <f>+AD43*60</f>
        <v>5</v>
      </c>
      <c r="AF43" s="113">
        <f>+IF(T43=5,0,IF(V43=TRUE,X43/2*AD43/AC43,X43/AC43*AD43))</f>
        <v>0</v>
      </c>
      <c r="AG43" s="113">
        <f>+IF(T43=5,0,IF(V43=TRUE,X43/2/AC43,X43/AC43))</f>
        <v>0</v>
      </c>
      <c r="AH43" s="113" t="b">
        <f>+IF(AG43&gt;5*10,TRUE,FALSE)</f>
        <v>0</v>
      </c>
      <c r="AI43" s="114">
        <f t="shared" ref="AI43:AI54" si="12">+BJ43/10</f>
        <v>0</v>
      </c>
      <c r="AJ43" s="115">
        <f>+IF(X43&gt;0,+IF(BJ43&gt;10,60*(BJ43-10)*AC43*8/X43,0),0)</f>
        <v>0</v>
      </c>
      <c r="AK43" s="115">
        <f t="shared" ref="AK43:AK44" si="13">+IF(AJ43&gt;0,AD43*60-AJ43,0)</f>
        <v>0</v>
      </c>
      <c r="AL43" s="113" t="str">
        <f t="shared" ref="AL43:AL54" si="14">+IF(X43&gt;0,10*AC43*8/X43,"")</f>
        <v/>
      </c>
      <c r="AM43" s="113">
        <f t="shared" ref="AM43:AM54" si="15">+X43/AC43</f>
        <v>0</v>
      </c>
      <c r="AN43" s="116" t="str">
        <f t="shared" ref="AN43:AN54" si="16">+IF(OR(T43=1,T43=2),+IF(AC43&gt;10,+IF(AND(VLOOKUP(AA43,apr,4,FALSE)&gt;AB43,AM43&lt;100.001),"adapté","non adapté"),+IF(AND(AC43&gt;1,AM43&lt;10),"adapté pour la SS4 (&lt;15 min) uniquement","non adapté (ou non précisé) ")),"adapté")</f>
        <v>adapté</v>
      </c>
      <c r="AO43" s="116"/>
      <c r="AP43" s="160">
        <v>20</v>
      </c>
      <c r="AQ43" s="117" t="str">
        <f t="shared" ref="AQ43:AQ54" si="17">+IF(AC43&gt;1,0.1214*AP43*AP43-13.493*AP43+378.079,"")</f>
        <v/>
      </c>
      <c r="AR43" s="173" t="str">
        <f t="shared" ref="AR43:AR54" si="18">+IF(I43="fausse","",IF(AC43&gt;1,IF(AQ43&gt;AE43,"","attention à la durée en zone (courbe de Meyer)"),+IF(AP43&gt;32,"attention à la température","")))</f>
        <v/>
      </c>
      <c r="AS43" s="118" t="str">
        <f>+IF(OR(X43&lt;0,ISTEXT(X43)),"Le niveau d'empoussièrement indiqué est erroné",IF(X43&lt;25000,+IF(AND(OR(T43=4,T43=6),X43&gt;5),"ATTENTION, le niveau d'empoussièrement hors zone dépasse les 5 F/L (CSP)",IF(AND(OR(T43=5,T43=3),X43&gt;5),"ATTENTION, la pause doit se faire dans un milieu non empoussièré",IF(OR(I43=0,I43&gt;0),IF(T43=1,+IF(AH43=TRUE,"ATTENTION INTERDIT, le niveau d'empoussièrement est extrêmement élevé. Il faut impérativement l'abaisser par tout moyen approprié (se reporter à la 1ère étape).",+CONCATENATE("Processus ",Z43," avec mise à disposition d'un APR ",AN43," et un niveau d'exposition ",J43)),IF(T43=2,+IF(AH43=TRUE,"ATTENTION INTERDIT, le niveau d'empoussièrement est extrêmement élevé. Il faut impérativement l'abaisser par tout moyen approprié (se reporter à la 1ère étape).",+CONCATENATE("Travail en zone ",Z43," avec mise à disposition d'un APR ",AN43," et un niveau d'exposition ",J43)),"")),""))),"ATTENTION INTERDIT, le niveau d'empoussièrement est extrêmement élevé. Il faut impérativement l'abaisser par tout moyen approprié (se reporter à la 1ère étape)"))</f>
        <v/>
      </c>
      <c r="AT43" s="34"/>
      <c r="AU43" s="14"/>
      <c r="AY43" s="74">
        <f t="shared" si="1"/>
        <v>1</v>
      </c>
      <c r="AZ43" s="76">
        <f>+IF(OR(T43=1,T43=2),AD43,0)</f>
        <v>0</v>
      </c>
      <c r="BA43" s="77">
        <f>+IF(OR(T43=1,T43=2),2.5,0)</f>
        <v>0</v>
      </c>
      <c r="BB43" s="77">
        <f>+IF(AZ43="",0,AZ43)</f>
        <v>0</v>
      </c>
      <c r="BC43" s="77">
        <v>6</v>
      </c>
      <c r="BD43" s="78"/>
      <c r="BE43" s="75">
        <f t="shared" si="2"/>
        <v>1</v>
      </c>
      <c r="BF43" s="76" t="str">
        <f t="shared" ref="BF43:BF54" si="19">+IF(T43=1,BH43,"")</f>
        <v/>
      </c>
      <c r="BG43" s="76">
        <f t="shared" ref="BG43:BG54" si="20">+BJ43</f>
        <v>0</v>
      </c>
      <c r="BH43" s="76">
        <f t="shared" ref="BH43:BH54" si="21">+IF(X43&gt;0,AF43/8,0)</f>
        <v>0</v>
      </c>
      <c r="BI43" s="76">
        <f>+Feuil4!C$3</f>
        <v>10</v>
      </c>
      <c r="BJ43" s="76">
        <f>+BH43</f>
        <v>0</v>
      </c>
      <c r="BL43" s="74">
        <f t="shared" ref="BL43:BL54" si="22">+AY43</f>
        <v>1</v>
      </c>
      <c r="BM43" s="76">
        <f>+L43</f>
        <v>0</v>
      </c>
      <c r="BN43" s="76">
        <f>+IF(OR(T43=5,T43=3),AD43,0)</f>
        <v>0</v>
      </c>
      <c r="BO43" s="76">
        <f>+AD43-BN43-AZ43</f>
        <v>8.3333333333333329E-2</v>
      </c>
      <c r="BP43" s="74">
        <v>2.5</v>
      </c>
    </row>
    <row r="44" spans="1:68" ht="33" customHeight="1" x14ac:dyDescent="0.2">
      <c r="A44" s="61"/>
      <c r="B44" s="17"/>
      <c r="C44" s="175">
        <v>2</v>
      </c>
      <c r="D44" s="153"/>
      <c r="E44" s="98"/>
      <c r="F44" s="97" t="b">
        <v>1</v>
      </c>
      <c r="G44" s="99" t="b">
        <f t="shared" ref="G44:G54" si="23">+IF(F44=TRUE,FALSE,TRUE)</f>
        <v>0</v>
      </c>
      <c r="H44" s="97">
        <v>1</v>
      </c>
      <c r="I44" s="100">
        <f t="shared" si="3"/>
        <v>0</v>
      </c>
      <c r="J44" s="101" t="str">
        <f t="shared" si="4"/>
        <v>-</v>
      </c>
      <c r="K44" s="102">
        <f>+IF(OR(AND(OR(T44=1,T44=2),L44&gt;2.5),K45=1),1,0)</f>
        <v>0</v>
      </c>
      <c r="L44" s="156">
        <f t="shared" ref="L44:L50" si="24">+IF(OR(T44=1,T44=2),AZ44+L43,0)</f>
        <v>0</v>
      </c>
      <c r="M44" s="154" t="s">
        <v>21</v>
      </c>
      <c r="N44" s="150"/>
      <c r="O44" s="105">
        <f t="shared" ref="O44:O54" si="25">+Q43</f>
        <v>0.33680555555555486</v>
      </c>
      <c r="P44" s="106" t="s">
        <v>13</v>
      </c>
      <c r="Q44" s="105">
        <f t="shared" si="6"/>
        <v>0.33680555555555486</v>
      </c>
      <c r="R44" s="101">
        <f t="shared" si="7"/>
        <v>0</v>
      </c>
      <c r="S44" s="101">
        <f t="shared" si="8"/>
        <v>0</v>
      </c>
      <c r="T44" s="107">
        <v>7</v>
      </c>
      <c r="U44" s="138"/>
      <c r="V44" s="108" t="b">
        <v>0</v>
      </c>
      <c r="W44" s="99" t="b">
        <f t="shared" si="9"/>
        <v>1</v>
      </c>
      <c r="X44" s="109">
        <v>0</v>
      </c>
      <c r="Y44" s="110"/>
      <c r="Z44" s="159" t="str">
        <f>+IF(OR(AND(V44=TRUE,X44=5),X44&lt;5.0001),"≤CSP",IF(OR(AND(V44=TRUE,X44=100),X44&lt;99.9999),"niv.1",IF(OR(AND(V44=TRUE,X44=6000),X44&lt;5999.9999),"niv.2",IF(OR(AND(V44=TRUE,X44=25000),X44&lt;24999.9999),"niv.3","non réalisable"))))</f>
        <v>≤CSP</v>
      </c>
      <c r="AA44" s="108">
        <v>1</v>
      </c>
      <c r="AB44" s="108">
        <f t="shared" ref="AB44:AB54" si="26">+IF(Z44="niv.1",1,+IF(Z44="niv.2",2,+IF(Z44="niv.3",3,0)))</f>
        <v>0</v>
      </c>
      <c r="AC44" s="111">
        <f t="shared" si="10"/>
        <v>1</v>
      </c>
      <c r="AD44" s="112">
        <f t="shared" si="11"/>
        <v>0</v>
      </c>
      <c r="AE44" s="112">
        <f t="shared" ref="AE44:AE56" si="27">+AD44*60</f>
        <v>0</v>
      </c>
      <c r="AF44" s="113">
        <f t="shared" ref="AF44:AF54" si="28">+IF(T44=5,0,IF(V44=TRUE,X44/2*AD44/AC44,X44/AC44*AD44))</f>
        <v>0</v>
      </c>
      <c r="AG44" s="113">
        <f t="shared" ref="AG44:AG54" si="29">+IF(T44=5,0,IF(V44=TRUE,X44/2/AC44,X44/AC44))</f>
        <v>0</v>
      </c>
      <c r="AH44" s="113" t="b">
        <f t="shared" ref="AH44:AH54" si="30">+IF(AG44&gt;5*10,TRUE,FALSE)</f>
        <v>0</v>
      </c>
      <c r="AI44" s="114">
        <f t="shared" si="12"/>
        <v>0</v>
      </c>
      <c r="AJ44" s="115">
        <f t="shared" ref="AJ44:AJ54" si="31">+IF(X44&gt;0,+IF(BJ44&gt;10,60*(BJ44-10)*AC44*8/X44,0),0)</f>
        <v>0</v>
      </c>
      <c r="AK44" s="115">
        <f t="shared" si="13"/>
        <v>0</v>
      </c>
      <c r="AL44" s="113" t="str">
        <f t="shared" si="14"/>
        <v/>
      </c>
      <c r="AM44" s="113">
        <f t="shared" si="15"/>
        <v>0</v>
      </c>
      <c r="AN44" s="116" t="str">
        <f t="shared" si="16"/>
        <v>adapté</v>
      </c>
      <c r="AO44" s="116"/>
      <c r="AP44" s="160">
        <v>20</v>
      </c>
      <c r="AQ44" s="117" t="str">
        <f t="shared" si="17"/>
        <v/>
      </c>
      <c r="AR44" s="173" t="str">
        <f>+IF(I44="fausse","",IF(AC44&gt;1,IF(AQ44&gt;AE44,"","attention à la durée en zone (courbe de Meyer)"),+IF(AP44&gt;32,"attention à la température","")))</f>
        <v/>
      </c>
      <c r="AS44" s="118" t="str">
        <f t="shared" ref="AS44:AS54" si="32">+IF(OR(X44&lt;0,ISTEXT(X44)),"Le niveau d'empoussièrement indiqué est erroné",IF(X44&lt;25000,+IF(AND(OR(T44=4,T44=6),X44&gt;5),"ATTENTION, le niveau d'empoussièrement hors zone dépasse les 5 F/L (CSP)",IF(AND(OR(T44=5,T44=3),X44&gt;5),"ATTENTION, la pause doit se faire dans un milieu non empoussièré",IF(OR(I44=0,I44&gt;0),IF(T44=1,+IF(AH44=TRUE,"ATTENTION INTERDIT, le niveau d'empoussièrement est extrêmement élevé. Il faut impérativement l'abaisser par tout moyen approprié (se reporter à la 1ère étape).",+CONCATENATE("Processus ",Z44," avec mise à disposition d'un APR ",AN44," et un niveau d'exposition cumulé ",J44)),IF(T44=2,+IF(AH44=TRUE,"ATTENTION INTERDIT, le niveau d'empoussièrement est extrêmement élevé. Il faut impérativement l'abaisser par tout moyen approprié (se reporter à la 1ère étape).",+CONCATENATE("Travail en zone ",Z44," avec mise à disposition d'un APR ",AN44," et un niveau d'exposition cumulé ",J44)),"")),""))),"ATTENTION INTERDIT, le niveau d'empoussièrement est extrêmement élevé. Il faut impérativement l'abaisser par tout moyen approprié (se reporter à la 1ère étape)"))</f>
        <v/>
      </c>
      <c r="AT44" s="34"/>
      <c r="AU44" s="14"/>
      <c r="AY44" s="74">
        <f t="shared" si="1"/>
        <v>2</v>
      </c>
      <c r="AZ44" s="76">
        <f t="shared" ref="AZ44:AZ54" si="33">+IF(OR(T44=1,T44=2),AD44,0)</f>
        <v>0</v>
      </c>
      <c r="BA44" s="77">
        <f t="shared" ref="BA44:BA54" si="34">+IF(OR(T44=1,T44=2),2.5,0)</f>
        <v>0</v>
      </c>
      <c r="BB44" s="77">
        <f>+IF(AZ44="",AZ43,AZ44+AZ43)</f>
        <v>0</v>
      </c>
      <c r="BC44" s="77">
        <v>6</v>
      </c>
      <c r="BD44" s="78"/>
      <c r="BE44" s="75">
        <f t="shared" si="2"/>
        <v>2</v>
      </c>
      <c r="BF44" s="76" t="str">
        <f t="shared" si="19"/>
        <v/>
      </c>
      <c r="BG44" s="76">
        <f t="shared" si="20"/>
        <v>0</v>
      </c>
      <c r="BH44" s="76">
        <f>+IF(X44&gt;0,AF44/8,0)</f>
        <v>0</v>
      </c>
      <c r="BI44" s="76">
        <f>+Feuil4!C$3</f>
        <v>10</v>
      </c>
      <c r="BJ44" s="76">
        <f t="shared" ref="BJ44:BJ47" si="35">+BJ43+BH44</f>
        <v>0</v>
      </c>
      <c r="BL44" s="74">
        <f t="shared" si="22"/>
        <v>2</v>
      </c>
      <c r="BM44" s="76">
        <f t="shared" ref="BM44:BM54" si="36">+L44</f>
        <v>0</v>
      </c>
      <c r="BN44" s="76">
        <f>+IF(OR(T44=5,T44=3),AD44,0)</f>
        <v>0</v>
      </c>
      <c r="BO44" s="76">
        <f t="shared" ref="BO44:BO54" si="37">+AD44-BN44-AZ44</f>
        <v>0</v>
      </c>
      <c r="BP44" s="74">
        <v>2.5</v>
      </c>
    </row>
    <row r="45" spans="1:68" ht="33" customHeight="1" x14ac:dyDescent="0.2">
      <c r="A45" s="61"/>
      <c r="B45" s="17"/>
      <c r="C45" s="175">
        <v>3</v>
      </c>
      <c r="D45" s="153"/>
      <c r="E45" s="98"/>
      <c r="F45" s="97" t="b">
        <v>1</v>
      </c>
      <c r="G45" s="99" t="b">
        <f t="shared" si="23"/>
        <v>0</v>
      </c>
      <c r="H45" s="97">
        <v>1</v>
      </c>
      <c r="I45" s="100">
        <f t="shared" si="3"/>
        <v>0</v>
      </c>
      <c r="J45" s="101" t="str">
        <f t="shared" si="4"/>
        <v>-</v>
      </c>
      <c r="K45" s="102">
        <f t="shared" ref="K45:K46" si="38">+IF(OR(AND(OR(T45=1,T45=2),L45&gt;2.5),K46=1),1,0)</f>
        <v>0</v>
      </c>
      <c r="L45" s="156">
        <f t="shared" si="24"/>
        <v>0</v>
      </c>
      <c r="M45" s="154" t="s">
        <v>21</v>
      </c>
      <c r="N45" s="150"/>
      <c r="O45" s="105">
        <f t="shared" si="25"/>
        <v>0.33680555555555486</v>
      </c>
      <c r="P45" s="106" t="s">
        <v>13</v>
      </c>
      <c r="Q45" s="105">
        <f t="shared" si="6"/>
        <v>0.33680555555555486</v>
      </c>
      <c r="R45" s="101">
        <f t="shared" si="7"/>
        <v>0</v>
      </c>
      <c r="S45" s="101">
        <f t="shared" si="8"/>
        <v>0</v>
      </c>
      <c r="T45" s="107">
        <v>7</v>
      </c>
      <c r="U45" s="138"/>
      <c r="V45" s="108" t="b">
        <v>0</v>
      </c>
      <c r="W45" s="99" t="b">
        <f>+IF(V45=TRUE,FALSE,TRUE)</f>
        <v>1</v>
      </c>
      <c r="X45" s="109">
        <v>0</v>
      </c>
      <c r="Y45" s="110"/>
      <c r="Z45" s="159" t="str">
        <f>+IF(OR(AND(V45=TRUE,X45=5),X45&lt;5.0001),"≤CSP",IF(OR(AND(V45=TRUE,X45=100),X45&lt;99.9999),"niv.1",IF(OR(AND(V45=TRUE,X45=6000),X45&lt;5999.9999),"niv.2",IF(OR(AND(V45=TRUE,X45=25000),X45&lt;24999.9999),"niv.3","non réalisable"))))</f>
        <v>≤CSP</v>
      </c>
      <c r="AA45" s="108">
        <v>1</v>
      </c>
      <c r="AB45" s="108">
        <f t="shared" si="26"/>
        <v>0</v>
      </c>
      <c r="AC45" s="111">
        <f t="shared" si="10"/>
        <v>1</v>
      </c>
      <c r="AD45" s="112">
        <f t="shared" si="11"/>
        <v>0</v>
      </c>
      <c r="AE45" s="112">
        <f t="shared" si="27"/>
        <v>0</v>
      </c>
      <c r="AF45" s="113">
        <f t="shared" si="28"/>
        <v>0</v>
      </c>
      <c r="AG45" s="113">
        <f t="shared" si="29"/>
        <v>0</v>
      </c>
      <c r="AH45" s="113" t="b">
        <f t="shared" si="30"/>
        <v>0</v>
      </c>
      <c r="AI45" s="114">
        <f t="shared" si="12"/>
        <v>0</v>
      </c>
      <c r="AJ45" s="115">
        <f t="shared" si="31"/>
        <v>0</v>
      </c>
      <c r="AK45" s="115">
        <f>+IF(AJ45&gt;0,AD45*60-AJ45,0)</f>
        <v>0</v>
      </c>
      <c r="AL45" s="113" t="str">
        <f t="shared" si="14"/>
        <v/>
      </c>
      <c r="AM45" s="113">
        <f t="shared" si="15"/>
        <v>0</v>
      </c>
      <c r="AN45" s="116" t="str">
        <f t="shared" si="16"/>
        <v>adapté</v>
      </c>
      <c r="AO45" s="116"/>
      <c r="AP45" s="160">
        <v>20</v>
      </c>
      <c r="AQ45" s="117" t="str">
        <f t="shared" si="17"/>
        <v/>
      </c>
      <c r="AR45" s="173" t="str">
        <f t="shared" si="18"/>
        <v/>
      </c>
      <c r="AS45" s="118" t="str">
        <f t="shared" si="32"/>
        <v/>
      </c>
      <c r="AT45" s="34"/>
      <c r="AU45" s="14"/>
      <c r="AY45" s="74">
        <f t="shared" si="1"/>
        <v>3</v>
      </c>
      <c r="AZ45" s="76">
        <f t="shared" si="33"/>
        <v>0</v>
      </c>
      <c r="BA45" s="77">
        <f t="shared" si="34"/>
        <v>0</v>
      </c>
      <c r="BB45" s="77">
        <f>+IF(AZ45="",BB44,AZ45+BB44)</f>
        <v>0</v>
      </c>
      <c r="BC45" s="77">
        <v>6</v>
      </c>
      <c r="BD45" s="78"/>
      <c r="BE45" s="75">
        <f t="shared" si="2"/>
        <v>3</v>
      </c>
      <c r="BF45" s="76" t="str">
        <f t="shared" si="19"/>
        <v/>
      </c>
      <c r="BG45" s="76">
        <f t="shared" si="20"/>
        <v>0</v>
      </c>
      <c r="BH45" s="76">
        <f t="shared" si="21"/>
        <v>0</v>
      </c>
      <c r="BI45" s="76">
        <f>+Feuil4!C$3</f>
        <v>10</v>
      </c>
      <c r="BJ45" s="76">
        <f t="shared" si="35"/>
        <v>0</v>
      </c>
      <c r="BL45" s="74">
        <f t="shared" si="22"/>
        <v>3</v>
      </c>
      <c r="BM45" s="76">
        <f t="shared" si="36"/>
        <v>0</v>
      </c>
      <c r="BN45" s="76">
        <f t="shared" ref="BN45:BN54" si="39">+IF(OR(T45=5,T45=3),AD45,0)</f>
        <v>0</v>
      </c>
      <c r="BO45" s="76">
        <f t="shared" si="37"/>
        <v>0</v>
      </c>
      <c r="BP45" s="74">
        <v>2.5</v>
      </c>
    </row>
    <row r="46" spans="1:68" ht="33" customHeight="1" x14ac:dyDescent="0.2">
      <c r="A46" s="61"/>
      <c r="B46" s="17"/>
      <c r="C46" s="175">
        <v>4</v>
      </c>
      <c r="D46" s="153"/>
      <c r="E46" s="98"/>
      <c r="F46" s="97" t="b">
        <v>1</v>
      </c>
      <c r="G46" s="99" t="b">
        <f t="shared" si="23"/>
        <v>0</v>
      </c>
      <c r="H46" s="97">
        <v>1</v>
      </c>
      <c r="I46" s="100">
        <f t="shared" si="3"/>
        <v>0</v>
      </c>
      <c r="J46" s="101" t="str">
        <f t="shared" si="4"/>
        <v>-</v>
      </c>
      <c r="K46" s="102">
        <f t="shared" si="38"/>
        <v>0</v>
      </c>
      <c r="L46" s="156">
        <f t="shared" si="24"/>
        <v>0</v>
      </c>
      <c r="M46" s="154" t="s">
        <v>21</v>
      </c>
      <c r="N46" s="150"/>
      <c r="O46" s="105">
        <f t="shared" si="25"/>
        <v>0.33680555555555486</v>
      </c>
      <c r="P46" s="106" t="s">
        <v>13</v>
      </c>
      <c r="Q46" s="105">
        <f t="shared" si="6"/>
        <v>0.33680555555555486</v>
      </c>
      <c r="R46" s="101">
        <f t="shared" si="7"/>
        <v>0</v>
      </c>
      <c r="S46" s="101">
        <f t="shared" si="8"/>
        <v>0</v>
      </c>
      <c r="T46" s="107">
        <v>7</v>
      </c>
      <c r="U46" s="138"/>
      <c r="V46" s="108" t="b">
        <v>0</v>
      </c>
      <c r="W46" s="99" t="b">
        <f t="shared" si="9"/>
        <v>1</v>
      </c>
      <c r="X46" s="109">
        <v>0</v>
      </c>
      <c r="Y46" s="110"/>
      <c r="Z46" s="159" t="str">
        <f>+IF(OR(AND(V46=TRUE,X46=5),X46&lt;5.0001),"≤CSP",IF(OR(AND(V46=TRUE,X46=100),X46&lt;99.9999),"niv.1",IF(OR(AND(V46=TRUE,X46=6000),X46&lt;5999.9999),"niv.2",IF(OR(AND(V46=TRUE,X46=25000),X46&lt;24999.9999),"niv.3","non réalisable"))))</f>
        <v>≤CSP</v>
      </c>
      <c r="AA46" s="108">
        <v>1</v>
      </c>
      <c r="AB46" s="108">
        <f t="shared" si="26"/>
        <v>0</v>
      </c>
      <c r="AC46" s="111">
        <f t="shared" si="10"/>
        <v>1</v>
      </c>
      <c r="AD46" s="112">
        <f t="shared" si="11"/>
        <v>0</v>
      </c>
      <c r="AE46" s="112">
        <f t="shared" si="27"/>
        <v>0</v>
      </c>
      <c r="AF46" s="113">
        <f t="shared" si="28"/>
        <v>0</v>
      </c>
      <c r="AG46" s="113">
        <f t="shared" si="29"/>
        <v>0</v>
      </c>
      <c r="AH46" s="113" t="b">
        <f t="shared" si="30"/>
        <v>0</v>
      </c>
      <c r="AI46" s="114">
        <f t="shared" si="12"/>
        <v>0</v>
      </c>
      <c r="AJ46" s="115">
        <f t="shared" si="31"/>
        <v>0</v>
      </c>
      <c r="AK46" s="115">
        <f t="shared" ref="AK46:AK54" si="40">+IF(AJ46&gt;0,AD46*60-AJ46,0)</f>
        <v>0</v>
      </c>
      <c r="AL46" s="113" t="str">
        <f t="shared" si="14"/>
        <v/>
      </c>
      <c r="AM46" s="113">
        <f t="shared" si="15"/>
        <v>0</v>
      </c>
      <c r="AN46" s="116" t="str">
        <f t="shared" si="16"/>
        <v>adapté</v>
      </c>
      <c r="AO46" s="116"/>
      <c r="AP46" s="160">
        <v>20</v>
      </c>
      <c r="AQ46" s="117" t="str">
        <f t="shared" si="17"/>
        <v/>
      </c>
      <c r="AR46" s="173" t="str">
        <f t="shared" si="18"/>
        <v/>
      </c>
      <c r="AS46" s="118" t="str">
        <f t="shared" si="32"/>
        <v/>
      </c>
      <c r="AT46" s="34"/>
      <c r="AU46" s="14"/>
      <c r="AY46" s="74">
        <f t="shared" si="1"/>
        <v>4</v>
      </c>
      <c r="AZ46" s="76">
        <f t="shared" si="33"/>
        <v>0</v>
      </c>
      <c r="BA46" s="77">
        <f t="shared" si="34"/>
        <v>0</v>
      </c>
      <c r="BB46" s="77">
        <f t="shared" ref="BB46:BB47" si="41">+IF(AZ46="",BB45,AZ46+BB45)</f>
        <v>0</v>
      </c>
      <c r="BC46" s="77">
        <v>6</v>
      </c>
      <c r="BD46" s="78"/>
      <c r="BE46" s="75">
        <f t="shared" si="2"/>
        <v>4</v>
      </c>
      <c r="BF46" s="76" t="str">
        <f t="shared" si="19"/>
        <v/>
      </c>
      <c r="BG46" s="76">
        <f t="shared" si="20"/>
        <v>0</v>
      </c>
      <c r="BH46" s="76">
        <f t="shared" si="21"/>
        <v>0</v>
      </c>
      <c r="BI46" s="76">
        <f>+Feuil4!C$3</f>
        <v>10</v>
      </c>
      <c r="BJ46" s="76">
        <f t="shared" si="35"/>
        <v>0</v>
      </c>
      <c r="BL46" s="74">
        <f t="shared" si="22"/>
        <v>4</v>
      </c>
      <c r="BM46" s="76">
        <f t="shared" si="36"/>
        <v>0</v>
      </c>
      <c r="BN46" s="76">
        <f t="shared" si="39"/>
        <v>0</v>
      </c>
      <c r="BO46" s="76">
        <f t="shared" si="37"/>
        <v>0</v>
      </c>
      <c r="BP46" s="74">
        <v>2.5</v>
      </c>
    </row>
    <row r="47" spans="1:68" ht="33" customHeight="1" x14ac:dyDescent="0.2">
      <c r="A47" s="61"/>
      <c r="B47" s="17"/>
      <c r="C47" s="175">
        <v>5</v>
      </c>
      <c r="D47" s="153"/>
      <c r="E47" s="98"/>
      <c r="F47" s="97" t="b">
        <v>1</v>
      </c>
      <c r="G47" s="99" t="b">
        <f t="shared" si="23"/>
        <v>0</v>
      </c>
      <c r="H47" s="97">
        <v>1</v>
      </c>
      <c r="I47" s="100">
        <f t="shared" si="3"/>
        <v>0</v>
      </c>
      <c r="J47" s="101" t="str">
        <f t="shared" si="4"/>
        <v>-</v>
      </c>
      <c r="K47" s="102">
        <f>+IF(OR(AND(OR(T47=1,T47=2),L47&gt;2.5),K48=1),1,0)</f>
        <v>0</v>
      </c>
      <c r="L47" s="156">
        <f t="shared" si="24"/>
        <v>0</v>
      </c>
      <c r="M47" s="154" t="s">
        <v>21</v>
      </c>
      <c r="N47" s="150"/>
      <c r="O47" s="105">
        <f t="shared" si="25"/>
        <v>0.33680555555555486</v>
      </c>
      <c r="P47" s="106" t="s">
        <v>13</v>
      </c>
      <c r="Q47" s="105">
        <f t="shared" si="6"/>
        <v>0.33680555555555486</v>
      </c>
      <c r="R47" s="101">
        <f t="shared" si="7"/>
        <v>0</v>
      </c>
      <c r="S47" s="101">
        <f t="shared" si="8"/>
        <v>0</v>
      </c>
      <c r="T47" s="107">
        <v>7</v>
      </c>
      <c r="U47" s="138"/>
      <c r="V47" s="108" t="b">
        <v>0</v>
      </c>
      <c r="W47" s="99" t="b">
        <f t="shared" si="9"/>
        <v>1</v>
      </c>
      <c r="X47" s="109">
        <v>0</v>
      </c>
      <c r="Y47" s="110"/>
      <c r="Z47" s="159" t="str">
        <f>+IF(OR(AND(V47=TRUE,X47=5),X47&lt;5.0001),"≤CSP",IF(OR(AND(V47=TRUE,X47=100),X47&lt;99.9999),"niv.1",IF(OR(AND(V47=TRUE,X47=6000),X47&lt;5999.9999),"niv.2",IF(OR(AND(V47=TRUE,X47=25000),X47&lt;24999.9999),"niv.3","non réalisable"))))</f>
        <v>≤CSP</v>
      </c>
      <c r="AA47" s="108">
        <v>1</v>
      </c>
      <c r="AB47" s="108">
        <f t="shared" si="26"/>
        <v>0</v>
      </c>
      <c r="AC47" s="111">
        <f t="shared" si="10"/>
        <v>1</v>
      </c>
      <c r="AD47" s="112">
        <f t="shared" si="11"/>
        <v>0</v>
      </c>
      <c r="AE47" s="112">
        <f t="shared" si="27"/>
        <v>0</v>
      </c>
      <c r="AF47" s="113">
        <f t="shared" si="28"/>
        <v>0</v>
      </c>
      <c r="AG47" s="113">
        <f t="shared" si="29"/>
        <v>0</v>
      </c>
      <c r="AH47" s="113" t="b">
        <f t="shared" si="30"/>
        <v>0</v>
      </c>
      <c r="AI47" s="114">
        <f t="shared" si="12"/>
        <v>0</v>
      </c>
      <c r="AJ47" s="115">
        <f t="shared" si="31"/>
        <v>0</v>
      </c>
      <c r="AK47" s="115">
        <f t="shared" si="40"/>
        <v>0</v>
      </c>
      <c r="AL47" s="113" t="str">
        <f t="shared" si="14"/>
        <v/>
      </c>
      <c r="AM47" s="113">
        <f t="shared" si="15"/>
        <v>0</v>
      </c>
      <c r="AN47" s="116" t="str">
        <f t="shared" si="16"/>
        <v>adapté</v>
      </c>
      <c r="AO47" s="116"/>
      <c r="AP47" s="160">
        <v>20</v>
      </c>
      <c r="AQ47" s="117" t="str">
        <f t="shared" si="17"/>
        <v/>
      </c>
      <c r="AR47" s="173" t="str">
        <f t="shared" si="18"/>
        <v/>
      </c>
      <c r="AS47" s="118" t="str">
        <f t="shared" si="32"/>
        <v/>
      </c>
      <c r="AT47" s="34"/>
      <c r="AU47" s="14"/>
      <c r="AY47" s="74">
        <f t="shared" si="1"/>
        <v>5</v>
      </c>
      <c r="AZ47" s="76">
        <f t="shared" si="33"/>
        <v>0</v>
      </c>
      <c r="BA47" s="77">
        <f t="shared" si="34"/>
        <v>0</v>
      </c>
      <c r="BB47" s="77">
        <f t="shared" si="41"/>
        <v>0</v>
      </c>
      <c r="BC47" s="77">
        <v>6</v>
      </c>
      <c r="BD47" s="78"/>
      <c r="BE47" s="75">
        <f t="shared" si="2"/>
        <v>5</v>
      </c>
      <c r="BF47" s="76" t="str">
        <f t="shared" si="19"/>
        <v/>
      </c>
      <c r="BG47" s="76">
        <f t="shared" si="20"/>
        <v>0</v>
      </c>
      <c r="BH47" s="76">
        <f t="shared" si="21"/>
        <v>0</v>
      </c>
      <c r="BI47" s="76">
        <f>+Feuil4!C$3</f>
        <v>10</v>
      </c>
      <c r="BJ47" s="76">
        <f t="shared" si="35"/>
        <v>0</v>
      </c>
      <c r="BL47" s="74">
        <f t="shared" si="22"/>
        <v>5</v>
      </c>
      <c r="BM47" s="76">
        <f t="shared" si="36"/>
        <v>0</v>
      </c>
      <c r="BN47" s="76">
        <f t="shared" si="39"/>
        <v>0</v>
      </c>
      <c r="BO47" s="76">
        <f t="shared" si="37"/>
        <v>0</v>
      </c>
      <c r="BP47" s="74">
        <v>2.5</v>
      </c>
    </row>
    <row r="48" spans="1:68" ht="33" customHeight="1" x14ac:dyDescent="0.2">
      <c r="A48" s="61"/>
      <c r="B48" s="17"/>
      <c r="C48" s="175">
        <v>6</v>
      </c>
      <c r="D48" s="153"/>
      <c r="E48" s="98"/>
      <c r="F48" s="97" t="b">
        <v>1</v>
      </c>
      <c r="G48" s="99" t="b">
        <f t="shared" si="23"/>
        <v>0</v>
      </c>
      <c r="H48" s="97">
        <v>1</v>
      </c>
      <c r="I48" s="100">
        <f t="shared" si="3"/>
        <v>0</v>
      </c>
      <c r="J48" s="101" t="str">
        <f t="shared" si="4"/>
        <v>-</v>
      </c>
      <c r="K48" s="102">
        <f t="shared" ref="K48:K50" si="42">+IF(OR(AND(OR(T48=1,T48=2),L48&gt;2.5),K49=1),1,0)</f>
        <v>0</v>
      </c>
      <c r="L48" s="156">
        <f t="shared" si="24"/>
        <v>0</v>
      </c>
      <c r="M48" s="154" t="s">
        <v>21</v>
      </c>
      <c r="N48" s="150"/>
      <c r="O48" s="105">
        <f t="shared" si="25"/>
        <v>0.33680555555555486</v>
      </c>
      <c r="P48" s="106" t="s">
        <v>13</v>
      </c>
      <c r="Q48" s="105">
        <f t="shared" si="6"/>
        <v>0.33680555555555486</v>
      </c>
      <c r="R48" s="101">
        <f t="shared" si="7"/>
        <v>0</v>
      </c>
      <c r="S48" s="101">
        <f t="shared" si="8"/>
        <v>0</v>
      </c>
      <c r="T48" s="107">
        <v>7</v>
      </c>
      <c r="U48" s="138"/>
      <c r="V48" s="108" t="b">
        <v>0</v>
      </c>
      <c r="W48" s="99" t="b">
        <f t="shared" si="9"/>
        <v>1</v>
      </c>
      <c r="X48" s="109">
        <v>0</v>
      </c>
      <c r="Y48" s="110"/>
      <c r="Z48" s="159" t="str">
        <f>+IF(OR(AND(V48=TRUE,X48=5),X48&lt;5.0001),"≤CSP",IF(OR(AND(V48=TRUE,X48=100),X48&lt;99.9999),"niv.1",IF(OR(AND(V48=TRUE,X48=6000),X48&lt;5999.9999),"niv.2",IF(OR(AND(V48=TRUE,X48=25000),X48&lt;24999.9999),"niv.3","non réalisable"))))</f>
        <v>≤CSP</v>
      </c>
      <c r="AA48" s="108">
        <v>1</v>
      </c>
      <c r="AB48" s="108">
        <f t="shared" si="26"/>
        <v>0</v>
      </c>
      <c r="AC48" s="111">
        <f t="shared" si="10"/>
        <v>1</v>
      </c>
      <c r="AD48" s="112">
        <f t="shared" si="11"/>
        <v>0</v>
      </c>
      <c r="AE48" s="112">
        <f t="shared" si="27"/>
        <v>0</v>
      </c>
      <c r="AF48" s="113">
        <f t="shared" si="28"/>
        <v>0</v>
      </c>
      <c r="AG48" s="113">
        <f t="shared" si="29"/>
        <v>0</v>
      </c>
      <c r="AH48" s="113" t="b">
        <f t="shared" si="30"/>
        <v>0</v>
      </c>
      <c r="AI48" s="114">
        <f t="shared" si="12"/>
        <v>0</v>
      </c>
      <c r="AJ48" s="115">
        <f t="shared" si="31"/>
        <v>0</v>
      </c>
      <c r="AK48" s="115">
        <f t="shared" si="40"/>
        <v>0</v>
      </c>
      <c r="AL48" s="113" t="str">
        <f t="shared" si="14"/>
        <v/>
      </c>
      <c r="AM48" s="113">
        <f t="shared" si="15"/>
        <v>0</v>
      </c>
      <c r="AN48" s="116" t="str">
        <f t="shared" si="16"/>
        <v>adapté</v>
      </c>
      <c r="AO48" s="116"/>
      <c r="AP48" s="160">
        <v>20</v>
      </c>
      <c r="AQ48" s="117" t="str">
        <f t="shared" si="17"/>
        <v/>
      </c>
      <c r="AR48" s="173" t="str">
        <f t="shared" si="18"/>
        <v/>
      </c>
      <c r="AS48" s="118" t="str">
        <f t="shared" si="32"/>
        <v/>
      </c>
      <c r="AT48" s="34"/>
      <c r="AU48" s="14"/>
      <c r="AY48" s="74">
        <f t="shared" si="1"/>
        <v>6</v>
      </c>
      <c r="AZ48" s="76">
        <f t="shared" ref="AZ48:AZ50" si="43">+IF(OR(T48=1,T48=2),AD48,0)</f>
        <v>0</v>
      </c>
      <c r="BA48" s="77">
        <f t="shared" ref="BA48:BA50" si="44">+IF(OR(T48=1,T48=2),2.5,0)</f>
        <v>0</v>
      </c>
      <c r="BB48" s="77">
        <f t="shared" ref="BB48:BB51" si="45">+IF(AZ48="",BB47,AZ48+BB47)</f>
        <v>0</v>
      </c>
      <c r="BC48" s="77">
        <v>6</v>
      </c>
      <c r="BD48" s="78"/>
      <c r="BE48" s="75">
        <f t="shared" si="2"/>
        <v>6</v>
      </c>
      <c r="BF48" s="76" t="str">
        <f t="shared" ref="BF48:BF50" si="46">+IF(T48=1,BH48,"")</f>
        <v/>
      </c>
      <c r="BG48" s="76">
        <f t="shared" ref="BG48:BG50" si="47">+BJ48</f>
        <v>0</v>
      </c>
      <c r="BH48" s="76">
        <f t="shared" ref="BH48:BH50" si="48">+IF(X48&gt;0,AF48/8,0)</f>
        <v>0</v>
      </c>
      <c r="BI48" s="76">
        <f>+Feuil4!C$3</f>
        <v>10</v>
      </c>
      <c r="BJ48" s="76">
        <f t="shared" ref="BJ48:BJ51" si="49">+BJ47+BH48</f>
        <v>0</v>
      </c>
      <c r="BL48" s="74">
        <f t="shared" si="22"/>
        <v>6</v>
      </c>
      <c r="BM48" s="76">
        <f t="shared" si="36"/>
        <v>0</v>
      </c>
      <c r="BN48" s="76">
        <f t="shared" ref="BN48:BN50" si="50">+IF(OR(T48=5,T48=3),AD48,0)</f>
        <v>0</v>
      </c>
      <c r="BO48" s="76">
        <f t="shared" ref="BO48:BO50" si="51">+AD48-BN48-AZ48</f>
        <v>0</v>
      </c>
      <c r="BP48" s="74">
        <v>2.5</v>
      </c>
    </row>
    <row r="49" spans="1:68" ht="33" customHeight="1" x14ac:dyDescent="0.2">
      <c r="A49" s="61"/>
      <c r="B49" s="17"/>
      <c r="C49" s="175">
        <v>7</v>
      </c>
      <c r="D49" s="153"/>
      <c r="E49" s="98"/>
      <c r="F49" s="97" t="b">
        <v>1</v>
      </c>
      <c r="G49" s="99" t="b">
        <f t="shared" si="23"/>
        <v>0</v>
      </c>
      <c r="H49" s="97">
        <v>1</v>
      </c>
      <c r="I49" s="100">
        <f t="shared" si="3"/>
        <v>0</v>
      </c>
      <c r="J49" s="101" t="str">
        <f t="shared" si="4"/>
        <v>-</v>
      </c>
      <c r="K49" s="102">
        <f t="shared" si="42"/>
        <v>0</v>
      </c>
      <c r="L49" s="156">
        <f t="shared" si="24"/>
        <v>0</v>
      </c>
      <c r="M49" s="154" t="s">
        <v>21</v>
      </c>
      <c r="N49" s="150"/>
      <c r="O49" s="105">
        <f t="shared" si="25"/>
        <v>0.33680555555555486</v>
      </c>
      <c r="P49" s="106" t="s">
        <v>13</v>
      </c>
      <c r="Q49" s="105">
        <f t="shared" si="6"/>
        <v>0.33680555555555486</v>
      </c>
      <c r="R49" s="101">
        <f t="shared" si="7"/>
        <v>0</v>
      </c>
      <c r="S49" s="101">
        <f t="shared" si="8"/>
        <v>0</v>
      </c>
      <c r="T49" s="107">
        <v>7</v>
      </c>
      <c r="U49" s="138"/>
      <c r="V49" s="108" t="b">
        <v>0</v>
      </c>
      <c r="W49" s="99" t="b">
        <f t="shared" si="9"/>
        <v>1</v>
      </c>
      <c r="X49" s="109">
        <v>0</v>
      </c>
      <c r="Y49" s="110"/>
      <c r="Z49" s="159" t="str">
        <f>+IF(OR(AND(V49=TRUE,X49=5),X49&lt;5.0001),"≤CSP",IF(OR(AND(V49=TRUE,X49=100),X49&lt;99.9999),"niv.1",IF(OR(AND(V49=TRUE,X49=6000),X49&lt;5999.9999),"niv.2",IF(OR(AND(V49=TRUE,X49=25000),X49&lt;24999.9999),"niv.3","non réalisable"))))</f>
        <v>≤CSP</v>
      </c>
      <c r="AA49" s="108">
        <v>1</v>
      </c>
      <c r="AB49" s="108">
        <f t="shared" si="26"/>
        <v>0</v>
      </c>
      <c r="AC49" s="111">
        <f t="shared" si="10"/>
        <v>1</v>
      </c>
      <c r="AD49" s="112">
        <f t="shared" si="11"/>
        <v>0</v>
      </c>
      <c r="AE49" s="112">
        <f t="shared" si="27"/>
        <v>0</v>
      </c>
      <c r="AF49" s="113">
        <f t="shared" si="28"/>
        <v>0</v>
      </c>
      <c r="AG49" s="113">
        <f t="shared" si="29"/>
        <v>0</v>
      </c>
      <c r="AH49" s="113" t="b">
        <f t="shared" si="30"/>
        <v>0</v>
      </c>
      <c r="AI49" s="114">
        <f t="shared" si="12"/>
        <v>0</v>
      </c>
      <c r="AJ49" s="115">
        <f t="shared" si="31"/>
        <v>0</v>
      </c>
      <c r="AK49" s="115">
        <f t="shared" si="40"/>
        <v>0</v>
      </c>
      <c r="AL49" s="113" t="str">
        <f t="shared" si="14"/>
        <v/>
      </c>
      <c r="AM49" s="113">
        <f t="shared" si="15"/>
        <v>0</v>
      </c>
      <c r="AN49" s="116" t="str">
        <f t="shared" si="16"/>
        <v>adapté</v>
      </c>
      <c r="AO49" s="116"/>
      <c r="AP49" s="160">
        <v>20</v>
      </c>
      <c r="AQ49" s="117" t="str">
        <f t="shared" si="17"/>
        <v/>
      </c>
      <c r="AR49" s="173" t="str">
        <f t="shared" si="18"/>
        <v/>
      </c>
      <c r="AS49" s="118" t="str">
        <f t="shared" si="32"/>
        <v/>
      </c>
      <c r="AT49" s="34"/>
      <c r="AU49" s="14"/>
      <c r="AY49" s="74">
        <f t="shared" si="1"/>
        <v>7</v>
      </c>
      <c r="AZ49" s="76">
        <f t="shared" si="43"/>
        <v>0</v>
      </c>
      <c r="BA49" s="77">
        <f t="shared" si="44"/>
        <v>0</v>
      </c>
      <c r="BB49" s="77">
        <f t="shared" si="45"/>
        <v>0</v>
      </c>
      <c r="BC49" s="77">
        <v>6</v>
      </c>
      <c r="BD49" s="78"/>
      <c r="BE49" s="75">
        <f t="shared" si="2"/>
        <v>7</v>
      </c>
      <c r="BF49" s="76" t="str">
        <f t="shared" si="46"/>
        <v/>
      </c>
      <c r="BG49" s="76">
        <f t="shared" si="47"/>
        <v>0</v>
      </c>
      <c r="BH49" s="76">
        <f t="shared" si="48"/>
        <v>0</v>
      </c>
      <c r="BI49" s="76">
        <f>+Feuil4!C$3</f>
        <v>10</v>
      </c>
      <c r="BJ49" s="76">
        <f t="shared" si="49"/>
        <v>0</v>
      </c>
      <c r="BL49" s="74">
        <f t="shared" si="22"/>
        <v>7</v>
      </c>
      <c r="BM49" s="76">
        <f t="shared" si="36"/>
        <v>0</v>
      </c>
      <c r="BN49" s="76">
        <f t="shared" si="50"/>
        <v>0</v>
      </c>
      <c r="BO49" s="76">
        <f t="shared" si="51"/>
        <v>0</v>
      </c>
      <c r="BP49" s="74">
        <v>2.5</v>
      </c>
    </row>
    <row r="50" spans="1:68" ht="33" customHeight="1" x14ac:dyDescent="0.2">
      <c r="A50" s="61"/>
      <c r="B50" s="17"/>
      <c r="C50" s="175">
        <v>8</v>
      </c>
      <c r="D50" s="153"/>
      <c r="E50" s="98"/>
      <c r="F50" s="97" t="b">
        <v>1</v>
      </c>
      <c r="G50" s="99" t="b">
        <f t="shared" si="23"/>
        <v>0</v>
      </c>
      <c r="H50" s="97">
        <v>1</v>
      </c>
      <c r="I50" s="100">
        <f t="shared" si="3"/>
        <v>0</v>
      </c>
      <c r="J50" s="101" t="str">
        <f t="shared" si="4"/>
        <v>-</v>
      </c>
      <c r="K50" s="102">
        <f t="shared" si="42"/>
        <v>0</v>
      </c>
      <c r="L50" s="156">
        <f t="shared" si="24"/>
        <v>0</v>
      </c>
      <c r="M50" s="154" t="s">
        <v>21</v>
      </c>
      <c r="N50" s="150"/>
      <c r="O50" s="105">
        <f t="shared" si="25"/>
        <v>0.33680555555555486</v>
      </c>
      <c r="P50" s="106" t="s">
        <v>13</v>
      </c>
      <c r="Q50" s="105">
        <f t="shared" si="6"/>
        <v>0.33680555555555486</v>
      </c>
      <c r="R50" s="101">
        <f t="shared" si="7"/>
        <v>0</v>
      </c>
      <c r="S50" s="101">
        <f t="shared" si="8"/>
        <v>0</v>
      </c>
      <c r="T50" s="107">
        <v>7</v>
      </c>
      <c r="U50" s="138"/>
      <c r="V50" s="108" t="b">
        <v>0</v>
      </c>
      <c r="W50" s="99" t="b">
        <f t="shared" si="9"/>
        <v>1</v>
      </c>
      <c r="X50" s="109">
        <v>0</v>
      </c>
      <c r="Y50" s="110"/>
      <c r="Z50" s="159" t="str">
        <f>+IF(OR(AND(V50=TRUE,X50=5),X50&lt;5.0001),"≤CSP",IF(OR(AND(V50=TRUE,X50=100),X50&lt;99.9999),"niv.1",IF(OR(AND(V50=TRUE,X50=6000),X50&lt;5999.9999),"niv.2",IF(OR(AND(V50=TRUE,X50=25000),X50&lt;24999.9999),"niv.3","non réalisable"))))</f>
        <v>≤CSP</v>
      </c>
      <c r="AA50" s="108">
        <v>1</v>
      </c>
      <c r="AB50" s="108">
        <f t="shared" si="26"/>
        <v>0</v>
      </c>
      <c r="AC50" s="111">
        <f t="shared" si="10"/>
        <v>1</v>
      </c>
      <c r="AD50" s="112">
        <f t="shared" si="11"/>
        <v>0</v>
      </c>
      <c r="AE50" s="112">
        <f t="shared" si="27"/>
        <v>0</v>
      </c>
      <c r="AF50" s="113">
        <f t="shared" si="28"/>
        <v>0</v>
      </c>
      <c r="AG50" s="113">
        <f t="shared" si="29"/>
        <v>0</v>
      </c>
      <c r="AH50" s="113" t="b">
        <f t="shared" si="30"/>
        <v>0</v>
      </c>
      <c r="AI50" s="114">
        <f t="shared" si="12"/>
        <v>0</v>
      </c>
      <c r="AJ50" s="115">
        <f t="shared" si="31"/>
        <v>0</v>
      </c>
      <c r="AK50" s="115">
        <f t="shared" si="40"/>
        <v>0</v>
      </c>
      <c r="AL50" s="113" t="str">
        <f t="shared" si="14"/>
        <v/>
      </c>
      <c r="AM50" s="113">
        <f t="shared" si="15"/>
        <v>0</v>
      </c>
      <c r="AN50" s="116" t="str">
        <f t="shared" si="16"/>
        <v>adapté</v>
      </c>
      <c r="AO50" s="116"/>
      <c r="AP50" s="160">
        <v>20</v>
      </c>
      <c r="AQ50" s="117" t="str">
        <f t="shared" si="17"/>
        <v/>
      </c>
      <c r="AR50" s="173" t="str">
        <f t="shared" si="18"/>
        <v/>
      </c>
      <c r="AS50" s="118" t="str">
        <f t="shared" si="32"/>
        <v/>
      </c>
      <c r="AT50" s="34"/>
      <c r="AU50" s="14"/>
      <c r="AY50" s="74">
        <f t="shared" si="1"/>
        <v>8</v>
      </c>
      <c r="AZ50" s="76">
        <f t="shared" si="43"/>
        <v>0</v>
      </c>
      <c r="BA50" s="77">
        <f t="shared" si="44"/>
        <v>0</v>
      </c>
      <c r="BB50" s="77">
        <f t="shared" si="45"/>
        <v>0</v>
      </c>
      <c r="BC50" s="77">
        <v>6</v>
      </c>
      <c r="BD50" s="78"/>
      <c r="BE50" s="75">
        <f t="shared" si="2"/>
        <v>8</v>
      </c>
      <c r="BF50" s="76" t="str">
        <f t="shared" si="46"/>
        <v/>
      </c>
      <c r="BG50" s="76">
        <f t="shared" si="47"/>
        <v>0</v>
      </c>
      <c r="BH50" s="76">
        <f t="shared" si="48"/>
        <v>0</v>
      </c>
      <c r="BI50" s="76">
        <f>+Feuil4!C$3</f>
        <v>10</v>
      </c>
      <c r="BJ50" s="76">
        <f t="shared" si="49"/>
        <v>0</v>
      </c>
      <c r="BL50" s="74">
        <f t="shared" si="22"/>
        <v>8</v>
      </c>
      <c r="BM50" s="76">
        <f t="shared" si="36"/>
        <v>0</v>
      </c>
      <c r="BN50" s="76">
        <f t="shared" si="50"/>
        <v>0</v>
      </c>
      <c r="BO50" s="76">
        <f t="shared" si="51"/>
        <v>0</v>
      </c>
      <c r="BP50" s="74">
        <v>2.5</v>
      </c>
    </row>
    <row r="51" spans="1:68" ht="33" customHeight="1" x14ac:dyDescent="0.2">
      <c r="A51" s="61"/>
      <c r="B51" s="17"/>
      <c r="C51" s="175">
        <v>9</v>
      </c>
      <c r="D51" s="153"/>
      <c r="E51" s="98"/>
      <c r="F51" s="97" t="b">
        <v>0</v>
      </c>
      <c r="G51" s="99" t="b">
        <f t="shared" si="23"/>
        <v>1</v>
      </c>
      <c r="H51" s="97">
        <v>1</v>
      </c>
      <c r="I51" s="100">
        <f t="shared" si="3"/>
        <v>0</v>
      </c>
      <c r="J51" s="101" t="str">
        <f t="shared" si="4"/>
        <v>-</v>
      </c>
      <c r="K51" s="102">
        <f>+IF(OR(AND(OR(T51=1,T51=2),L51&gt;2.5),K52=1),1,0)</f>
        <v>0</v>
      </c>
      <c r="L51" s="156">
        <f>+IF(OR(T51=1,T51=2),AZ51+L50,0)</f>
        <v>0</v>
      </c>
      <c r="M51" s="154" t="s">
        <v>21</v>
      </c>
      <c r="N51" s="150"/>
      <c r="O51" s="105">
        <f t="shared" si="25"/>
        <v>0.33680555555555486</v>
      </c>
      <c r="P51" s="106" t="s">
        <v>13</v>
      </c>
      <c r="Q51" s="105">
        <f t="shared" si="6"/>
        <v>0.33680555555555486</v>
      </c>
      <c r="R51" s="101">
        <f t="shared" si="7"/>
        <v>0</v>
      </c>
      <c r="S51" s="101">
        <f t="shared" si="8"/>
        <v>0</v>
      </c>
      <c r="T51" s="107">
        <v>7</v>
      </c>
      <c r="U51" s="138"/>
      <c r="V51" s="108" t="b">
        <v>0</v>
      </c>
      <c r="W51" s="99" t="b">
        <f t="shared" si="9"/>
        <v>1</v>
      </c>
      <c r="X51" s="109">
        <v>0</v>
      </c>
      <c r="Y51" s="110"/>
      <c r="Z51" s="159" t="str">
        <f>+IF(OR(AND(V51=TRUE,X51=5),X51&lt;5.0001),"≤CSP",IF(OR(AND(V51=TRUE,X51=100),X51&lt;99.9999),"niv.1",IF(OR(AND(V51=TRUE,X51=6000),X51&lt;5999.9999),"niv.2",IF(OR(AND(V51=TRUE,X51=25000),X51&lt;24999.9999),"niv.3","non réalisable"))))</f>
        <v>≤CSP</v>
      </c>
      <c r="AA51" s="108">
        <v>1</v>
      </c>
      <c r="AB51" s="108">
        <f t="shared" si="26"/>
        <v>0</v>
      </c>
      <c r="AC51" s="111">
        <f t="shared" si="10"/>
        <v>1</v>
      </c>
      <c r="AD51" s="112">
        <f t="shared" si="11"/>
        <v>0</v>
      </c>
      <c r="AE51" s="112">
        <f t="shared" si="27"/>
        <v>0</v>
      </c>
      <c r="AF51" s="113">
        <f t="shared" si="28"/>
        <v>0</v>
      </c>
      <c r="AG51" s="113">
        <f t="shared" si="29"/>
        <v>0</v>
      </c>
      <c r="AH51" s="113" t="b">
        <f t="shared" si="30"/>
        <v>0</v>
      </c>
      <c r="AI51" s="114">
        <f t="shared" si="12"/>
        <v>0</v>
      </c>
      <c r="AJ51" s="115">
        <f t="shared" si="31"/>
        <v>0</v>
      </c>
      <c r="AK51" s="115">
        <f t="shared" si="40"/>
        <v>0</v>
      </c>
      <c r="AL51" s="113" t="str">
        <f t="shared" si="14"/>
        <v/>
      </c>
      <c r="AM51" s="113">
        <f t="shared" si="15"/>
        <v>0</v>
      </c>
      <c r="AN51" s="116" t="str">
        <f t="shared" si="16"/>
        <v>adapté</v>
      </c>
      <c r="AO51" s="116"/>
      <c r="AP51" s="160">
        <v>20</v>
      </c>
      <c r="AQ51" s="117" t="str">
        <f t="shared" si="17"/>
        <v/>
      </c>
      <c r="AR51" s="173" t="str">
        <f t="shared" si="18"/>
        <v/>
      </c>
      <c r="AS51" s="118" t="str">
        <f t="shared" si="32"/>
        <v/>
      </c>
      <c r="AT51" s="34"/>
      <c r="AU51" s="14"/>
      <c r="AY51" s="74">
        <f t="shared" si="1"/>
        <v>9</v>
      </c>
      <c r="AZ51" s="76">
        <f t="shared" si="33"/>
        <v>0</v>
      </c>
      <c r="BA51" s="77">
        <f t="shared" si="34"/>
        <v>0</v>
      </c>
      <c r="BB51" s="77">
        <f t="shared" si="45"/>
        <v>0</v>
      </c>
      <c r="BC51" s="77">
        <v>6</v>
      </c>
      <c r="BD51" s="78"/>
      <c r="BE51" s="75">
        <f t="shared" si="2"/>
        <v>9</v>
      </c>
      <c r="BF51" s="76" t="str">
        <f t="shared" si="19"/>
        <v/>
      </c>
      <c r="BG51" s="76">
        <f t="shared" si="20"/>
        <v>0</v>
      </c>
      <c r="BH51" s="76">
        <f t="shared" si="21"/>
        <v>0</v>
      </c>
      <c r="BI51" s="76">
        <f>+Feuil4!C$3</f>
        <v>10</v>
      </c>
      <c r="BJ51" s="76">
        <f t="shared" si="49"/>
        <v>0</v>
      </c>
      <c r="BL51" s="74">
        <f t="shared" si="22"/>
        <v>9</v>
      </c>
      <c r="BM51" s="76">
        <f t="shared" si="36"/>
        <v>0</v>
      </c>
      <c r="BN51" s="76">
        <f t="shared" si="39"/>
        <v>0</v>
      </c>
      <c r="BO51" s="76">
        <f t="shared" si="37"/>
        <v>0</v>
      </c>
      <c r="BP51" s="74">
        <v>2.5</v>
      </c>
    </row>
    <row r="52" spans="1:68" ht="33" customHeight="1" x14ac:dyDescent="0.2">
      <c r="A52" s="61"/>
      <c r="B52" s="17"/>
      <c r="C52" s="175">
        <v>10</v>
      </c>
      <c r="D52" s="153"/>
      <c r="E52" s="98"/>
      <c r="F52" s="97" t="b">
        <v>1</v>
      </c>
      <c r="G52" s="99" t="b">
        <f t="shared" si="23"/>
        <v>0</v>
      </c>
      <c r="H52" s="97">
        <v>1</v>
      </c>
      <c r="I52" s="100">
        <f t="shared" si="3"/>
        <v>0</v>
      </c>
      <c r="J52" s="101" t="str">
        <f t="shared" si="4"/>
        <v>-</v>
      </c>
      <c r="K52" s="102">
        <f>+IF(OR(AND(OR(T52=1,T52=2),L52&gt;2.5),K53=1),1,0)</f>
        <v>0</v>
      </c>
      <c r="L52" s="156">
        <f>+IF(OR(T52=1,T52=2),AZ52+L51,0)</f>
        <v>0</v>
      </c>
      <c r="M52" s="154" t="s">
        <v>21</v>
      </c>
      <c r="N52" s="150"/>
      <c r="O52" s="105">
        <f t="shared" si="25"/>
        <v>0.33680555555555486</v>
      </c>
      <c r="P52" s="106" t="s">
        <v>13</v>
      </c>
      <c r="Q52" s="105">
        <f t="shared" si="6"/>
        <v>0.33680555555555486</v>
      </c>
      <c r="R52" s="101">
        <f t="shared" si="7"/>
        <v>0</v>
      </c>
      <c r="S52" s="101">
        <f t="shared" si="8"/>
        <v>0</v>
      </c>
      <c r="T52" s="107">
        <v>7</v>
      </c>
      <c r="U52" s="138"/>
      <c r="V52" s="108" t="b">
        <v>0</v>
      </c>
      <c r="W52" s="99" t="b">
        <f t="shared" si="9"/>
        <v>1</v>
      </c>
      <c r="X52" s="109">
        <v>0</v>
      </c>
      <c r="Y52" s="110"/>
      <c r="Z52" s="159" t="str">
        <f>+IF(OR(AND(V52=TRUE,X52=5),X52&lt;5.0001),"≤CSP",IF(OR(AND(V52=TRUE,X52=100),X52&lt;99.9999),"niv.1",IF(OR(AND(V52=TRUE,X52=6000),X52&lt;5999.9999),"niv.2",IF(OR(AND(V52=TRUE,X52=25000),X52&lt;24999.9999),"niv.3","non réalisable"))))</f>
        <v>≤CSP</v>
      </c>
      <c r="AA52" s="108">
        <v>1</v>
      </c>
      <c r="AB52" s="108">
        <f t="shared" si="26"/>
        <v>0</v>
      </c>
      <c r="AC52" s="111">
        <f t="shared" si="10"/>
        <v>1</v>
      </c>
      <c r="AD52" s="112">
        <f t="shared" si="11"/>
        <v>0</v>
      </c>
      <c r="AE52" s="112">
        <f t="shared" si="27"/>
        <v>0</v>
      </c>
      <c r="AF52" s="113">
        <f t="shared" si="28"/>
        <v>0</v>
      </c>
      <c r="AG52" s="113">
        <f t="shared" si="29"/>
        <v>0</v>
      </c>
      <c r="AH52" s="113" t="b">
        <f t="shared" si="30"/>
        <v>0</v>
      </c>
      <c r="AI52" s="114">
        <f t="shared" si="12"/>
        <v>0</v>
      </c>
      <c r="AJ52" s="115">
        <f t="shared" si="31"/>
        <v>0</v>
      </c>
      <c r="AK52" s="115">
        <f t="shared" si="40"/>
        <v>0</v>
      </c>
      <c r="AL52" s="113" t="str">
        <f t="shared" si="14"/>
        <v/>
      </c>
      <c r="AM52" s="113">
        <f t="shared" si="15"/>
        <v>0</v>
      </c>
      <c r="AN52" s="116" t="str">
        <f t="shared" si="16"/>
        <v>adapté</v>
      </c>
      <c r="AO52" s="116"/>
      <c r="AP52" s="160">
        <v>21</v>
      </c>
      <c r="AQ52" s="117" t="str">
        <f t="shared" si="17"/>
        <v/>
      </c>
      <c r="AR52" s="173" t="str">
        <f t="shared" si="18"/>
        <v/>
      </c>
      <c r="AS52" s="118" t="str">
        <f t="shared" si="32"/>
        <v/>
      </c>
      <c r="AT52" s="34"/>
      <c r="AU52" s="14"/>
      <c r="AY52" s="74">
        <f t="shared" si="1"/>
        <v>10</v>
      </c>
      <c r="AZ52" s="76">
        <f t="shared" ref="AZ52:AZ53" si="52">+IF(OR(T52=1,T52=2),AD52,0)</f>
        <v>0</v>
      </c>
      <c r="BA52" s="77">
        <f t="shared" ref="BA52:BA53" si="53">+IF(OR(T52=1,T52=2),2.5,0)</f>
        <v>0</v>
      </c>
      <c r="BB52" s="77">
        <f t="shared" ref="BB52:BB54" si="54">+IF(AZ52="",BB51,AZ52+BB51)</f>
        <v>0</v>
      </c>
      <c r="BC52" s="77">
        <v>6</v>
      </c>
      <c r="BD52" s="78"/>
      <c r="BE52" s="75">
        <f t="shared" si="2"/>
        <v>10</v>
      </c>
      <c r="BF52" s="76" t="str">
        <f t="shared" ref="BF52:BF53" si="55">+IF(T52=1,BH52,"")</f>
        <v/>
      </c>
      <c r="BG52" s="76">
        <f t="shared" ref="BG52:BG53" si="56">+BJ52</f>
        <v>0</v>
      </c>
      <c r="BH52" s="76">
        <f t="shared" ref="BH52:BH53" si="57">+IF(X52&gt;0,AF52/8,0)</f>
        <v>0</v>
      </c>
      <c r="BI52" s="76">
        <f>+Feuil4!C$3</f>
        <v>10</v>
      </c>
      <c r="BJ52" s="76">
        <f t="shared" ref="BJ52:BJ54" si="58">+BJ51+BH52</f>
        <v>0</v>
      </c>
      <c r="BL52" s="74">
        <f t="shared" si="22"/>
        <v>10</v>
      </c>
      <c r="BM52" s="76">
        <f t="shared" ref="BM52:BM53" si="59">+L52</f>
        <v>0</v>
      </c>
      <c r="BN52" s="76">
        <f t="shared" ref="BN52:BN53" si="60">+IF(OR(T52=5,T52=3),AD52,0)</f>
        <v>0</v>
      </c>
      <c r="BO52" s="76">
        <f t="shared" ref="BO52:BO53" si="61">+AD52-BN52-AZ52</f>
        <v>0</v>
      </c>
      <c r="BP52" s="74">
        <v>2.5</v>
      </c>
    </row>
    <row r="53" spans="1:68" ht="33" customHeight="1" x14ac:dyDescent="0.2">
      <c r="A53" s="61"/>
      <c r="B53" s="17"/>
      <c r="C53" s="175">
        <v>11</v>
      </c>
      <c r="D53" s="153"/>
      <c r="E53" s="98"/>
      <c r="F53" s="97" t="b">
        <v>1</v>
      </c>
      <c r="G53" s="99" t="b">
        <f t="shared" si="23"/>
        <v>0</v>
      </c>
      <c r="H53" s="97">
        <v>1</v>
      </c>
      <c r="I53" s="100">
        <f t="shared" si="3"/>
        <v>0</v>
      </c>
      <c r="J53" s="101" t="str">
        <f t="shared" si="4"/>
        <v>-</v>
      </c>
      <c r="K53" s="102">
        <f>+IF(OR(AND(OR(T53=1,T53=2),L53&gt;2.5),K54=1),1,0)</f>
        <v>0</v>
      </c>
      <c r="L53" s="156">
        <f>+IF(OR(T53=1,T53=2),AZ53+L52,0)</f>
        <v>0</v>
      </c>
      <c r="M53" s="154" t="s">
        <v>21</v>
      </c>
      <c r="N53" s="150"/>
      <c r="O53" s="105">
        <f t="shared" si="25"/>
        <v>0.33680555555555486</v>
      </c>
      <c r="P53" s="106" t="s">
        <v>13</v>
      </c>
      <c r="Q53" s="105">
        <f t="shared" si="6"/>
        <v>0.33680555555555486</v>
      </c>
      <c r="R53" s="101">
        <f t="shared" si="7"/>
        <v>0</v>
      </c>
      <c r="S53" s="101">
        <f t="shared" si="8"/>
        <v>0</v>
      </c>
      <c r="T53" s="107">
        <v>7</v>
      </c>
      <c r="U53" s="138"/>
      <c r="V53" s="108" t="b">
        <v>0</v>
      </c>
      <c r="W53" s="99" t="b">
        <f t="shared" si="9"/>
        <v>1</v>
      </c>
      <c r="X53" s="109">
        <v>0</v>
      </c>
      <c r="Y53" s="110"/>
      <c r="Z53" s="159" t="str">
        <f>+IF(OR(AND(V53=TRUE,X53=5),X53&lt;5.0001),"≤CSP",IF(OR(AND(V53=TRUE,X53=100),X53&lt;99.9999),"niv.1",IF(OR(AND(V53=TRUE,X53=6000),X53&lt;5999.9999),"niv.2",IF(OR(AND(V53=TRUE,X53=25000),X53&lt;24999.9999),"niv.3","non réalisable"))))</f>
        <v>≤CSP</v>
      </c>
      <c r="AA53" s="108">
        <v>1</v>
      </c>
      <c r="AB53" s="108">
        <f t="shared" si="26"/>
        <v>0</v>
      </c>
      <c r="AC53" s="111">
        <f t="shared" si="10"/>
        <v>1</v>
      </c>
      <c r="AD53" s="112">
        <f t="shared" si="11"/>
        <v>0</v>
      </c>
      <c r="AE53" s="112">
        <f t="shared" si="27"/>
        <v>0</v>
      </c>
      <c r="AF53" s="113">
        <f t="shared" si="28"/>
        <v>0</v>
      </c>
      <c r="AG53" s="113">
        <f t="shared" si="29"/>
        <v>0</v>
      </c>
      <c r="AH53" s="113" t="b">
        <f t="shared" si="30"/>
        <v>0</v>
      </c>
      <c r="AI53" s="114">
        <f t="shared" si="12"/>
        <v>0</v>
      </c>
      <c r="AJ53" s="115">
        <f t="shared" si="31"/>
        <v>0</v>
      </c>
      <c r="AK53" s="115">
        <f t="shared" si="40"/>
        <v>0</v>
      </c>
      <c r="AL53" s="113" t="str">
        <f t="shared" si="14"/>
        <v/>
      </c>
      <c r="AM53" s="113">
        <f t="shared" si="15"/>
        <v>0</v>
      </c>
      <c r="AN53" s="116" t="str">
        <f t="shared" si="16"/>
        <v>adapté</v>
      </c>
      <c r="AO53" s="116"/>
      <c r="AP53" s="160">
        <v>20</v>
      </c>
      <c r="AQ53" s="117" t="str">
        <f t="shared" si="17"/>
        <v/>
      </c>
      <c r="AR53" s="173" t="str">
        <f t="shared" si="18"/>
        <v/>
      </c>
      <c r="AS53" s="118" t="str">
        <f t="shared" si="32"/>
        <v/>
      </c>
      <c r="AT53" s="34"/>
      <c r="AU53" s="14"/>
      <c r="AY53" s="74">
        <f t="shared" si="1"/>
        <v>11</v>
      </c>
      <c r="AZ53" s="76">
        <f t="shared" si="52"/>
        <v>0</v>
      </c>
      <c r="BA53" s="77">
        <f t="shared" si="53"/>
        <v>0</v>
      </c>
      <c r="BB53" s="77">
        <f t="shared" si="54"/>
        <v>0</v>
      </c>
      <c r="BC53" s="77">
        <v>6</v>
      </c>
      <c r="BD53" s="78"/>
      <c r="BE53" s="75">
        <f t="shared" si="2"/>
        <v>11</v>
      </c>
      <c r="BF53" s="76" t="str">
        <f t="shared" si="55"/>
        <v/>
      </c>
      <c r="BG53" s="76">
        <f t="shared" si="56"/>
        <v>0</v>
      </c>
      <c r="BH53" s="76">
        <f t="shared" si="57"/>
        <v>0</v>
      </c>
      <c r="BI53" s="76">
        <f>+Feuil4!C$3</f>
        <v>10</v>
      </c>
      <c r="BJ53" s="76">
        <f t="shared" si="58"/>
        <v>0</v>
      </c>
      <c r="BL53" s="74">
        <f t="shared" si="22"/>
        <v>11</v>
      </c>
      <c r="BM53" s="76">
        <f t="shared" si="59"/>
        <v>0</v>
      </c>
      <c r="BN53" s="76">
        <f t="shared" si="60"/>
        <v>0</v>
      </c>
      <c r="BO53" s="76">
        <f t="shared" si="61"/>
        <v>0</v>
      </c>
      <c r="BP53" s="74">
        <v>2.5</v>
      </c>
    </row>
    <row r="54" spans="1:68" ht="34.5" customHeight="1" x14ac:dyDescent="0.2">
      <c r="A54" s="61"/>
      <c r="B54" s="17"/>
      <c r="C54" s="175">
        <v>12</v>
      </c>
      <c r="D54" s="153"/>
      <c r="E54" s="98"/>
      <c r="F54" s="97" t="b">
        <v>1</v>
      </c>
      <c r="G54" s="99" t="b">
        <f t="shared" si="23"/>
        <v>0</v>
      </c>
      <c r="H54" s="97">
        <v>1</v>
      </c>
      <c r="I54" s="100">
        <f t="shared" si="3"/>
        <v>0</v>
      </c>
      <c r="J54" s="101" t="str">
        <f t="shared" ref="J54" si="62">+IF(OR(T54=1,T54=2),+IF(OR(AI54&gt;1,AK54&gt;0),+CONCATENATE("supérieur à la VLEP 8h, il faut diminuer le niveau d'empoussièrement et/ou la durée du processus (se reporter à la 1ère étape)"),+IF(AK54=0,+IF(AD54&lt;2.501,"inférieur à la VLEP 8h","inférieur à la VLEP 8h"),"qui dépasse la VLEP 8h")),"-")</f>
        <v>-</v>
      </c>
      <c r="K54" s="102">
        <f>+IF(AND(OR(T54=1,T54=2),L54&gt;2.5),1,0)</f>
        <v>0</v>
      </c>
      <c r="L54" s="156">
        <f>+IF(OR(T54=1,T54=2),AZ54+L53,0)</f>
        <v>0</v>
      </c>
      <c r="M54" s="154" t="s">
        <v>21</v>
      </c>
      <c r="N54" s="150"/>
      <c r="O54" s="105">
        <f t="shared" si="25"/>
        <v>0.33680555555555486</v>
      </c>
      <c r="P54" s="119" t="s">
        <v>13</v>
      </c>
      <c r="Q54" s="105">
        <f t="shared" si="6"/>
        <v>0.33680555555555486</v>
      </c>
      <c r="R54" s="101">
        <f t="shared" si="7"/>
        <v>0</v>
      </c>
      <c r="S54" s="101">
        <f t="shared" si="8"/>
        <v>0</v>
      </c>
      <c r="T54" s="107">
        <v>7</v>
      </c>
      <c r="U54" s="138"/>
      <c r="V54" s="108" t="b">
        <v>0</v>
      </c>
      <c r="W54" s="99" t="b">
        <f t="shared" si="9"/>
        <v>1</v>
      </c>
      <c r="X54" s="109">
        <v>0</v>
      </c>
      <c r="Y54" s="110"/>
      <c r="Z54" s="159" t="str">
        <f>+IF(OR(AND(V54=TRUE,X54=5),X54&lt;5.0001),"≤CSP",IF(OR(AND(V54=TRUE,X54=100),X54&lt;99.9999),"niv.1",IF(OR(AND(V54=TRUE,X54=6000),X54&lt;5999.9999),"niv.2",IF(OR(AND(V54=TRUE,X54=25000),X54&lt;24999.9999),"niv.3","non réalisable"))))</f>
        <v>≤CSP</v>
      </c>
      <c r="AA54" s="108">
        <v>1</v>
      </c>
      <c r="AB54" s="108">
        <f t="shared" si="26"/>
        <v>0</v>
      </c>
      <c r="AC54" s="111">
        <f t="shared" si="10"/>
        <v>1</v>
      </c>
      <c r="AD54" s="112">
        <f t="shared" si="11"/>
        <v>0</v>
      </c>
      <c r="AE54" s="112">
        <f t="shared" si="27"/>
        <v>0</v>
      </c>
      <c r="AF54" s="113">
        <f t="shared" si="28"/>
        <v>0</v>
      </c>
      <c r="AG54" s="113">
        <f t="shared" si="29"/>
        <v>0</v>
      </c>
      <c r="AH54" s="113" t="b">
        <f t="shared" si="30"/>
        <v>0</v>
      </c>
      <c r="AI54" s="114">
        <f t="shared" si="12"/>
        <v>0</v>
      </c>
      <c r="AJ54" s="115">
        <f t="shared" si="31"/>
        <v>0</v>
      </c>
      <c r="AK54" s="115">
        <f t="shared" si="40"/>
        <v>0</v>
      </c>
      <c r="AL54" s="113" t="str">
        <f t="shared" si="14"/>
        <v/>
      </c>
      <c r="AM54" s="113">
        <f t="shared" si="15"/>
        <v>0</v>
      </c>
      <c r="AN54" s="116" t="str">
        <f t="shared" si="16"/>
        <v>adapté</v>
      </c>
      <c r="AO54" s="116"/>
      <c r="AP54" s="160">
        <v>20</v>
      </c>
      <c r="AQ54" s="117" t="str">
        <f t="shared" si="17"/>
        <v/>
      </c>
      <c r="AR54" s="173" t="str">
        <f t="shared" si="18"/>
        <v/>
      </c>
      <c r="AS54" s="118" t="str">
        <f t="shared" si="32"/>
        <v/>
      </c>
      <c r="AT54" s="34"/>
      <c r="AU54" s="14"/>
      <c r="AY54" s="74">
        <f t="shared" si="1"/>
        <v>12</v>
      </c>
      <c r="AZ54" s="76">
        <f t="shared" si="33"/>
        <v>0</v>
      </c>
      <c r="BA54" s="77">
        <f t="shared" si="34"/>
        <v>0</v>
      </c>
      <c r="BB54" s="77">
        <f t="shared" si="54"/>
        <v>0</v>
      </c>
      <c r="BC54" s="77">
        <v>6</v>
      </c>
      <c r="BD54" s="78"/>
      <c r="BE54" s="75">
        <f t="shared" si="2"/>
        <v>12</v>
      </c>
      <c r="BF54" s="76" t="str">
        <f t="shared" si="19"/>
        <v/>
      </c>
      <c r="BG54" s="76">
        <f t="shared" si="20"/>
        <v>0</v>
      </c>
      <c r="BH54" s="76">
        <f t="shared" si="21"/>
        <v>0</v>
      </c>
      <c r="BI54" s="76">
        <f>+Feuil4!C$3</f>
        <v>10</v>
      </c>
      <c r="BJ54" s="76">
        <f t="shared" si="58"/>
        <v>0</v>
      </c>
      <c r="BL54" s="74">
        <f t="shared" si="22"/>
        <v>12</v>
      </c>
      <c r="BM54" s="76">
        <f t="shared" si="36"/>
        <v>0</v>
      </c>
      <c r="BN54" s="76">
        <f t="shared" si="39"/>
        <v>0</v>
      </c>
      <c r="BO54" s="76">
        <f t="shared" si="37"/>
        <v>0</v>
      </c>
      <c r="BP54" s="74">
        <v>2.5</v>
      </c>
    </row>
    <row r="55" spans="1:68" ht="27" customHeight="1" x14ac:dyDescent="0.2">
      <c r="A55" s="61"/>
      <c r="B55" s="17"/>
      <c r="C55" s="120"/>
      <c r="D55" s="194" t="s">
        <v>45</v>
      </c>
      <c r="E55" s="195"/>
      <c r="F55" s="103"/>
      <c r="G55" s="103"/>
      <c r="H55" s="103"/>
      <c r="I55" s="243">
        <f>+SUM(I43:I54)-SUM(S43:S54)</f>
        <v>3.472222222222222E-3</v>
      </c>
      <c r="J55" s="120"/>
      <c r="K55" s="121" t="str">
        <f>+IF(I55*24&gt;10,1,"")</f>
        <v/>
      </c>
      <c r="L55" s="157">
        <f>+MAX(L43:L54)/24</f>
        <v>0</v>
      </c>
      <c r="M55" s="122" t="str">
        <f>+IF(SUM(K43:K54)&gt;0,"a minima, une des vacations a une durée cumulée qui dépasse les 2h30 maximales imposées par la réglementation","")</f>
        <v/>
      </c>
      <c r="N55" s="123"/>
      <c r="O55" s="124"/>
      <c r="P55" s="124"/>
      <c r="Q55" s="124"/>
      <c r="R55" s="125"/>
      <c r="S55" s="125"/>
      <c r="T55" s="125"/>
      <c r="U55" s="126"/>
      <c r="V55" s="126"/>
      <c r="W55" s="126"/>
      <c r="X55" s="176"/>
      <c r="Y55" s="126"/>
      <c r="Z55" s="126"/>
      <c r="AA55" s="126"/>
      <c r="AB55" s="126"/>
      <c r="AC55" s="126"/>
      <c r="AD55" s="126">
        <f t="shared" si="11"/>
        <v>8.3333333333333329E-2</v>
      </c>
      <c r="AE55" s="126">
        <f t="shared" si="27"/>
        <v>5</v>
      </c>
      <c r="AF55" s="126"/>
      <c r="AG55" s="126"/>
      <c r="AH55" s="126"/>
      <c r="AI55" s="126"/>
      <c r="AJ55" s="126"/>
      <c r="AK55" s="126"/>
      <c r="AL55" s="126"/>
      <c r="AM55" s="126"/>
      <c r="AN55" s="126"/>
      <c r="AO55" s="126"/>
      <c r="AP55" s="126"/>
      <c r="AQ55" s="126"/>
      <c r="AR55" s="126"/>
      <c r="AS55" s="161"/>
      <c r="AT55" s="34"/>
      <c r="AU55" s="14"/>
    </row>
    <row r="56" spans="1:68" ht="31.5" customHeight="1" x14ac:dyDescent="0.2">
      <c r="A56" s="61"/>
      <c r="B56" s="17"/>
      <c r="C56" s="240" t="s">
        <v>83</v>
      </c>
      <c r="D56" s="241"/>
      <c r="E56" s="241"/>
      <c r="F56" s="241"/>
      <c r="G56" s="241"/>
      <c r="H56" s="241"/>
      <c r="I56" s="241"/>
      <c r="J56" s="241"/>
      <c r="K56" s="241"/>
      <c r="L56" s="241"/>
      <c r="M56" s="241"/>
      <c r="N56" s="241"/>
      <c r="O56" s="241"/>
      <c r="P56" s="241"/>
      <c r="Q56" s="241"/>
      <c r="R56" s="40"/>
      <c r="S56" s="40"/>
      <c r="T56" s="40"/>
      <c r="U56" s="40"/>
      <c r="V56" s="40"/>
      <c r="W56" s="40"/>
      <c r="X56" s="40"/>
      <c r="Y56" s="40"/>
      <c r="Z56" s="40"/>
      <c r="AA56" s="40"/>
      <c r="AB56" s="40"/>
      <c r="AC56" s="40"/>
      <c r="AD56" s="40">
        <f t="shared" si="11"/>
        <v>0</v>
      </c>
      <c r="AE56" s="40">
        <f t="shared" si="27"/>
        <v>0</v>
      </c>
      <c r="AF56" s="40"/>
      <c r="AG56" s="40"/>
      <c r="AH56" s="40"/>
      <c r="AI56" s="40"/>
      <c r="AJ56" s="40"/>
      <c r="AK56" s="40"/>
      <c r="AL56" s="40"/>
      <c r="AM56" s="40"/>
      <c r="AN56" s="40"/>
      <c r="AO56" s="40"/>
      <c r="AP56" s="40"/>
      <c r="AQ56" s="40"/>
      <c r="AR56" s="40"/>
      <c r="AS56" s="71"/>
      <c r="AT56" s="34"/>
      <c r="AU56" s="14"/>
    </row>
    <row r="57" spans="1:68" ht="4.5" customHeight="1" x14ac:dyDescent="0.2">
      <c r="A57" s="127"/>
      <c r="B57" s="128"/>
      <c r="C57" s="128"/>
      <c r="D57" s="128"/>
      <c r="E57" s="128"/>
      <c r="F57" s="128"/>
      <c r="G57" s="128"/>
      <c r="H57" s="128"/>
      <c r="I57" s="128"/>
      <c r="J57" s="128"/>
      <c r="K57" s="128"/>
      <c r="L57" s="128"/>
      <c r="M57" s="128"/>
      <c r="N57" s="128"/>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29"/>
      <c r="AO57" s="129"/>
      <c r="AP57" s="129"/>
      <c r="AQ57" s="129"/>
      <c r="AR57" s="129"/>
      <c r="AS57" s="128"/>
      <c r="AT57" s="128"/>
      <c r="AU57" s="130"/>
    </row>
    <row r="58" spans="1:68" ht="5.25" hidden="1" customHeight="1" x14ac:dyDescent="0.2">
      <c r="A58" s="143"/>
      <c r="B58" s="144"/>
      <c r="C58" s="144"/>
      <c r="D58" s="144"/>
      <c r="E58" s="144"/>
      <c r="F58" s="144"/>
      <c r="G58" s="144"/>
      <c r="H58" s="144"/>
      <c r="I58" s="144"/>
      <c r="J58" s="144"/>
      <c r="K58" s="144"/>
      <c r="L58" s="144"/>
      <c r="M58" s="144"/>
      <c r="N58" s="144"/>
      <c r="O58" s="145"/>
      <c r="P58" s="145"/>
      <c r="Q58" s="145"/>
      <c r="R58" s="145"/>
      <c r="S58" s="145"/>
      <c r="T58" s="145"/>
      <c r="U58" s="145"/>
      <c r="V58" s="145"/>
      <c r="W58" s="145"/>
      <c r="X58" s="145"/>
      <c r="Y58" s="145"/>
      <c r="Z58" s="145"/>
      <c r="AA58" s="145"/>
      <c r="AB58" s="145"/>
      <c r="AC58" s="145"/>
      <c r="AD58" s="145"/>
      <c r="AE58" s="145"/>
      <c r="AF58" s="145"/>
      <c r="AG58" s="145"/>
      <c r="AH58" s="145"/>
      <c r="AI58" s="145"/>
      <c r="AJ58" s="145"/>
      <c r="AK58" s="145"/>
      <c r="AL58" s="145"/>
      <c r="AM58" s="145"/>
      <c r="AN58" s="145"/>
      <c r="AO58" s="145"/>
      <c r="AP58" s="145"/>
      <c r="AQ58" s="145"/>
      <c r="AR58" s="145"/>
      <c r="AS58" s="144"/>
      <c r="AT58" s="144"/>
      <c r="AU58" s="144"/>
    </row>
    <row r="59" spans="1:68" ht="25.5" customHeight="1" x14ac:dyDescent="0.2">
      <c r="A59" s="139"/>
      <c r="B59" s="140"/>
      <c r="C59" s="140"/>
      <c r="D59" s="140"/>
      <c r="E59" s="140"/>
      <c r="F59" s="140"/>
      <c r="G59" s="140"/>
      <c r="H59" s="140"/>
      <c r="I59" s="140"/>
      <c r="J59" s="140"/>
      <c r="K59" s="140"/>
      <c r="L59" s="140"/>
      <c r="M59" s="140"/>
      <c r="N59" s="140"/>
      <c r="O59" s="141"/>
      <c r="P59" s="141"/>
      <c r="Q59" s="141"/>
      <c r="R59" s="141"/>
      <c r="S59" s="141"/>
      <c r="T59" s="141"/>
      <c r="U59" s="141"/>
      <c r="V59" s="141"/>
      <c r="W59" s="141"/>
      <c r="X59" s="141"/>
      <c r="Y59" s="141"/>
      <c r="Z59" s="141"/>
      <c r="AA59" s="141"/>
      <c r="AB59" s="141"/>
      <c r="AC59" s="141"/>
      <c r="AD59" s="141"/>
      <c r="AE59" s="141"/>
      <c r="AF59" s="141"/>
      <c r="AG59" s="141"/>
      <c r="AH59" s="141"/>
      <c r="AI59" s="141"/>
      <c r="AJ59" s="141"/>
      <c r="AK59" s="141"/>
      <c r="AL59" s="141"/>
      <c r="AM59" s="141"/>
      <c r="AN59" s="141"/>
      <c r="AO59" s="141"/>
      <c r="AP59" s="141"/>
      <c r="AQ59" s="141"/>
      <c r="AR59" s="141"/>
      <c r="AS59" s="140"/>
      <c r="AT59" s="140"/>
      <c r="AU59" s="142"/>
    </row>
    <row r="60" spans="1:68" ht="27.75" customHeight="1" x14ac:dyDescent="0.2">
      <c r="A60" s="61"/>
      <c r="B60" s="17"/>
      <c r="C60" s="235" t="s">
        <v>73</v>
      </c>
      <c r="D60" s="235"/>
      <c r="E60" s="235"/>
      <c r="F60" s="235"/>
      <c r="G60" s="235"/>
      <c r="H60" s="235"/>
      <c r="I60" s="235"/>
      <c r="J60" s="235"/>
      <c r="K60" s="235"/>
      <c r="L60" s="235"/>
      <c r="M60" s="235"/>
      <c r="N60" s="235"/>
      <c r="O60" s="235"/>
      <c r="P60" s="235"/>
      <c r="Q60" s="235"/>
      <c r="R60" s="235"/>
      <c r="S60" s="235"/>
      <c r="T60" s="235"/>
      <c r="U60" s="235"/>
      <c r="V60" s="235"/>
      <c r="W60" s="235"/>
      <c r="X60" s="235"/>
      <c r="Y60" s="235"/>
      <c r="Z60" s="235"/>
      <c r="AA60" s="235"/>
      <c r="AB60" s="235"/>
      <c r="AC60" s="235"/>
      <c r="AD60" s="235"/>
      <c r="AE60" s="235"/>
      <c r="AF60" s="235"/>
      <c r="AG60" s="235"/>
      <c r="AH60" s="235"/>
      <c r="AI60" s="235"/>
      <c r="AJ60" s="235"/>
      <c r="AK60" s="235"/>
      <c r="AL60" s="235"/>
      <c r="AM60" s="235"/>
      <c r="AN60" s="235"/>
      <c r="AO60" s="235"/>
      <c r="AP60" s="235"/>
      <c r="AQ60" s="235"/>
      <c r="AR60" s="235"/>
      <c r="AS60" s="235"/>
      <c r="AT60" s="34"/>
      <c r="AU60" s="14"/>
    </row>
    <row r="61" spans="1:68" ht="20.25" customHeight="1" thickBot="1" x14ac:dyDescent="0.25">
      <c r="A61" s="61"/>
      <c r="B61" s="17"/>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34"/>
      <c r="AU61" s="14"/>
    </row>
    <row r="62" spans="1:68" ht="219.75" customHeight="1" thickBot="1" x14ac:dyDescent="0.25">
      <c r="A62" s="61"/>
      <c r="B62" s="17"/>
      <c r="C62" s="3"/>
      <c r="D62" s="3"/>
      <c r="E62" s="3"/>
      <c r="F62" s="3"/>
      <c r="G62" s="3"/>
      <c r="H62" s="3"/>
      <c r="I62" s="3"/>
      <c r="J62" s="3"/>
      <c r="K62" s="3"/>
      <c r="L62" s="3"/>
      <c r="M62" s="42"/>
      <c r="N62" s="42"/>
      <c r="O62" s="42"/>
      <c r="P62" s="42"/>
      <c r="Q62" s="184" t="s">
        <v>94</v>
      </c>
      <c r="R62" s="185"/>
      <c r="S62" s="185"/>
      <c r="T62" s="185"/>
      <c r="U62" s="185"/>
      <c r="V62" s="185"/>
      <c r="W62" s="185"/>
      <c r="X62" s="185"/>
      <c r="Y62" s="185"/>
      <c r="Z62" s="186"/>
      <c r="AA62" s="45">
        <f>+IF(OR(X43&gt;24999.9999,X44&gt;24999.9999,X45&gt;24999.9999,X46&gt;24999.9999,X47&gt;24999.9999,X48&gt;24999.9999,X49&gt;24999.9999,X50&gt;24999.9999,X51&gt;24999.9999,X54&gt;24999.9999),"ATTENTION INTERDIT",SUM(AF43:AF54)/8)</f>
        <v>0</v>
      </c>
      <c r="AB62" s="148"/>
      <c r="AC62" s="41"/>
      <c r="AD62" s="40"/>
      <c r="AE62" s="40"/>
      <c r="AF62" s="40"/>
      <c r="AG62" s="40"/>
      <c r="AH62" s="40"/>
      <c r="AI62" s="40"/>
      <c r="AJ62" s="40"/>
      <c r="AK62" s="40"/>
      <c r="AL62" s="40"/>
      <c r="AM62" s="40"/>
      <c r="AN62" s="40"/>
      <c r="AO62" s="40"/>
      <c r="AP62" s="40"/>
      <c r="AQ62" s="40"/>
      <c r="AR62" s="40"/>
      <c r="AS62" s="3"/>
      <c r="AT62" s="34"/>
      <c r="AU62" s="14"/>
    </row>
    <row r="63" spans="1:68" ht="48.75" customHeight="1" thickBot="1" x14ac:dyDescent="0.25">
      <c r="A63" s="61"/>
      <c r="B63" s="17"/>
      <c r="C63" s="3"/>
      <c r="D63" s="3"/>
      <c r="E63" s="3"/>
      <c r="F63" s="3"/>
      <c r="G63" s="3"/>
      <c r="H63" s="3"/>
      <c r="I63" s="3"/>
      <c r="J63" s="3"/>
      <c r="K63" s="3"/>
      <c r="L63" s="3"/>
      <c r="M63" s="42"/>
      <c r="N63" s="42"/>
      <c r="O63" s="42"/>
      <c r="P63" s="42"/>
      <c r="Q63" s="46"/>
      <c r="R63" s="46"/>
      <c r="S63" s="46"/>
      <c r="T63" s="46"/>
      <c r="U63" s="46"/>
      <c r="V63" s="46"/>
      <c r="W63" s="46"/>
      <c r="X63" s="46"/>
      <c r="Y63" s="46"/>
      <c r="Z63" s="46"/>
      <c r="AA63" s="40"/>
      <c r="AB63" s="40"/>
      <c r="AC63" s="40"/>
      <c r="AD63" s="40"/>
      <c r="AE63" s="40"/>
      <c r="AF63" s="40"/>
      <c r="AG63" s="40"/>
      <c r="AH63" s="40"/>
      <c r="AI63" s="40"/>
      <c r="AJ63" s="40"/>
      <c r="AK63" s="40"/>
      <c r="AL63" s="40"/>
      <c r="AM63" s="40"/>
      <c r="AN63" s="40"/>
      <c r="AO63" s="40"/>
      <c r="AP63" s="40"/>
      <c r="AQ63" s="40"/>
      <c r="AR63" s="40"/>
      <c r="AS63" s="3"/>
      <c r="AT63" s="34"/>
      <c r="AU63" s="14"/>
    </row>
    <row r="64" spans="1:68" ht="220.5" customHeight="1" thickBot="1" x14ac:dyDescent="0.25">
      <c r="A64" s="61"/>
      <c r="B64" s="17"/>
      <c r="C64" s="3"/>
      <c r="D64" s="3"/>
      <c r="E64" s="3"/>
      <c r="F64" s="3"/>
      <c r="G64" s="3"/>
      <c r="H64" s="3"/>
      <c r="I64" s="3"/>
      <c r="J64" s="3"/>
      <c r="K64" s="3"/>
      <c r="L64" s="3"/>
      <c r="M64" s="42"/>
      <c r="N64" s="42"/>
      <c r="O64" s="42"/>
      <c r="P64" s="42"/>
      <c r="Q64" s="184" t="str">
        <f>+"Durée cumulée des vacations en zone : 
(celle-ci ne doit pas dépasser les 6h00)"</f>
        <v>Durée cumulée des vacations en zone : 
(celle-ci ne doit pas dépasser les 6h00)</v>
      </c>
      <c r="R64" s="185"/>
      <c r="S64" s="185"/>
      <c r="T64" s="185"/>
      <c r="U64" s="185"/>
      <c r="V64" s="185"/>
      <c r="W64" s="185"/>
      <c r="X64" s="185"/>
      <c r="Y64" s="185"/>
      <c r="Z64" s="186"/>
      <c r="AA64" s="47">
        <f>+SUM(R43:R54)</f>
        <v>0</v>
      </c>
      <c r="AB64" s="149"/>
      <c r="AC64" s="40"/>
      <c r="AD64" s="40"/>
      <c r="AE64" s="40"/>
      <c r="AF64" s="40"/>
      <c r="AG64" s="40"/>
      <c r="AH64" s="40"/>
      <c r="AI64" s="40"/>
      <c r="AJ64" s="40"/>
      <c r="AK64" s="40"/>
      <c r="AL64" s="40"/>
      <c r="AM64" s="40"/>
      <c r="AN64" s="193" t="str">
        <f>+IF(AA64&gt;6,"le temps global passé en zone est supérieur à 6h","")</f>
        <v/>
      </c>
      <c r="AO64" s="193"/>
      <c r="AP64" s="193"/>
      <c r="AQ64" s="193"/>
      <c r="AR64" s="193"/>
      <c r="AS64" s="193"/>
      <c r="AT64" s="34"/>
      <c r="AU64" s="14"/>
    </row>
    <row r="65" spans="1:47" ht="48.75" customHeight="1" thickBot="1" x14ac:dyDescent="0.25">
      <c r="A65" s="61"/>
      <c r="B65" s="17"/>
      <c r="C65" s="3"/>
      <c r="D65" s="3"/>
      <c r="E65" s="3"/>
      <c r="F65" s="3"/>
      <c r="G65" s="3"/>
      <c r="H65" s="3"/>
      <c r="I65" s="3"/>
      <c r="J65" s="3"/>
      <c r="K65" s="3"/>
      <c r="L65" s="3"/>
      <c r="M65" s="42"/>
      <c r="N65" s="42"/>
      <c r="O65" s="42"/>
      <c r="P65" s="42"/>
      <c r="Q65" s="42"/>
      <c r="R65" s="42"/>
      <c r="S65" s="42"/>
      <c r="T65" s="42"/>
      <c r="U65" s="42"/>
      <c r="V65" s="42"/>
      <c r="W65" s="42"/>
      <c r="X65" s="42"/>
      <c r="Y65" s="42"/>
      <c r="Z65" s="42"/>
      <c r="AA65" s="42"/>
      <c r="AB65" s="149"/>
      <c r="AC65" s="40"/>
      <c r="AD65" s="40"/>
      <c r="AE65" s="40"/>
      <c r="AF65" s="40"/>
      <c r="AG65" s="40"/>
      <c r="AH65" s="40"/>
      <c r="AI65" s="40"/>
      <c r="AJ65" s="40"/>
      <c r="AK65" s="40"/>
      <c r="AL65" s="40"/>
      <c r="AM65" s="40"/>
      <c r="AN65" s="151"/>
      <c r="AO65" s="151"/>
      <c r="AP65" s="151"/>
      <c r="AQ65" s="151"/>
      <c r="AR65" s="151"/>
      <c r="AS65" s="151"/>
      <c r="AT65" s="34"/>
      <c r="AU65" s="14"/>
    </row>
    <row r="66" spans="1:47" ht="84.75" customHeight="1" x14ac:dyDescent="0.2">
      <c r="A66" s="61"/>
      <c r="B66" s="17"/>
      <c r="C66" s="3"/>
      <c r="D66" s="3"/>
      <c r="E66" s="3"/>
      <c r="F66" s="3"/>
      <c r="G66" s="3"/>
      <c r="H66" s="3"/>
      <c r="I66" s="3"/>
      <c r="J66" s="3"/>
      <c r="K66" s="3"/>
      <c r="L66" s="3"/>
      <c r="M66" s="42"/>
      <c r="N66" s="42"/>
      <c r="O66" s="42"/>
      <c r="P66" s="42"/>
      <c r="Q66" s="214" t="s">
        <v>95</v>
      </c>
      <c r="R66" s="215"/>
      <c r="S66" s="215"/>
      <c r="T66" s="215"/>
      <c r="U66" s="215"/>
      <c r="V66" s="215"/>
      <c r="W66" s="215"/>
      <c r="X66" s="215"/>
      <c r="Y66" s="215"/>
      <c r="Z66" s="216"/>
      <c r="AA66" s="158">
        <f>+L55</f>
        <v>0</v>
      </c>
      <c r="AB66" s="149"/>
      <c r="AC66" s="40"/>
      <c r="AD66" s="40"/>
      <c r="AE66" s="40"/>
      <c r="AF66" s="40"/>
      <c r="AG66" s="40"/>
      <c r="AH66" s="40"/>
      <c r="AI66" s="40"/>
      <c r="AJ66" s="40"/>
      <c r="AK66" s="40"/>
      <c r="AL66" s="40"/>
      <c r="AM66" s="40"/>
      <c r="AN66" s="151"/>
      <c r="AO66" s="151"/>
      <c r="AP66" s="151"/>
      <c r="AQ66" s="151"/>
      <c r="AR66" s="151"/>
      <c r="AS66" s="151"/>
      <c r="AT66" s="34"/>
      <c r="AU66" s="14"/>
    </row>
    <row r="67" spans="1:47" ht="109.5" customHeight="1" thickBot="1" x14ac:dyDescent="0.25">
      <c r="A67" s="61"/>
      <c r="B67" s="17"/>
      <c r="C67" s="3"/>
      <c r="D67" s="3"/>
      <c r="E67" s="3"/>
      <c r="F67" s="3"/>
      <c r="G67" s="3"/>
      <c r="H67" s="3"/>
      <c r="I67" s="3"/>
      <c r="J67" s="3"/>
      <c r="K67" s="3"/>
      <c r="L67" s="3"/>
      <c r="M67" s="42"/>
      <c r="N67" s="42"/>
      <c r="O67" s="42"/>
      <c r="P67" s="42"/>
      <c r="Q67" s="237" t="str">
        <f>+M55</f>
        <v/>
      </c>
      <c r="R67" s="238"/>
      <c r="S67" s="238"/>
      <c r="T67" s="238"/>
      <c r="U67" s="238"/>
      <c r="V67" s="238"/>
      <c r="W67" s="238"/>
      <c r="X67" s="238"/>
      <c r="Y67" s="238"/>
      <c r="Z67" s="238"/>
      <c r="AA67" s="239"/>
      <c r="AB67" s="149"/>
      <c r="AC67" s="40"/>
      <c r="AD67" s="40"/>
      <c r="AE67" s="40"/>
      <c r="AF67" s="40"/>
      <c r="AG67" s="40"/>
      <c r="AH67" s="40"/>
      <c r="AI67" s="40"/>
      <c r="AJ67" s="40"/>
      <c r="AK67" s="40"/>
      <c r="AL67" s="40"/>
      <c r="AM67" s="40"/>
      <c r="AN67" s="151"/>
      <c r="AO67" s="151"/>
      <c r="AP67" s="151"/>
      <c r="AQ67" s="151"/>
      <c r="AR67" s="151"/>
      <c r="AS67" s="151"/>
      <c r="AT67" s="34"/>
      <c r="AU67" s="14"/>
    </row>
    <row r="68" spans="1:47" ht="68.25" customHeight="1" x14ac:dyDescent="0.2">
      <c r="A68" s="61"/>
      <c r="B68" s="17"/>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40"/>
      <c r="AG68" s="40"/>
      <c r="AH68" s="40"/>
      <c r="AI68" s="40"/>
      <c r="AJ68" s="40"/>
      <c r="AK68" s="40"/>
      <c r="AL68" s="40"/>
      <c r="AM68" s="40"/>
      <c r="AN68" s="40"/>
      <c r="AO68" s="40"/>
      <c r="AP68" s="40"/>
      <c r="AQ68" s="40"/>
      <c r="AR68" s="162" t="s">
        <v>85</v>
      </c>
      <c r="AS68" s="3"/>
      <c r="AT68" s="34"/>
      <c r="AU68" s="14"/>
    </row>
    <row r="69" spans="1:47" ht="16.5" customHeight="1" x14ac:dyDescent="0.2">
      <c r="A69" s="61"/>
      <c r="B69" s="17"/>
      <c r="C69" s="3"/>
      <c r="D69" s="232" t="s">
        <v>44</v>
      </c>
      <c r="E69" s="233"/>
      <c r="F69" s="233"/>
      <c r="G69" s="233"/>
      <c r="H69" s="233"/>
      <c r="I69" s="233"/>
      <c r="J69" s="233"/>
      <c r="K69" s="233"/>
      <c r="L69" s="233"/>
      <c r="M69" s="233"/>
      <c r="N69" s="233"/>
      <c r="O69" s="233"/>
      <c r="P69" s="233"/>
      <c r="Q69" s="233"/>
      <c r="R69" s="233"/>
      <c r="S69" s="233"/>
      <c r="T69" s="233"/>
      <c r="U69" s="233"/>
      <c r="V69" s="233"/>
      <c r="W69" s="233"/>
      <c r="X69" s="233"/>
      <c r="Y69" s="233"/>
      <c r="Z69" s="233"/>
      <c r="AA69" s="233"/>
      <c r="AB69" s="233"/>
      <c r="AC69" s="233"/>
      <c r="AD69" s="233"/>
      <c r="AE69" s="233"/>
      <c r="AF69" s="233"/>
      <c r="AG69" s="233"/>
      <c r="AH69" s="233"/>
      <c r="AI69" s="233"/>
      <c r="AJ69" s="233"/>
      <c r="AK69" s="233"/>
      <c r="AL69" s="233"/>
      <c r="AM69" s="233"/>
      <c r="AN69" s="233"/>
      <c r="AO69" s="233"/>
      <c r="AP69" s="233"/>
      <c r="AQ69" s="233"/>
      <c r="AR69" s="233"/>
      <c r="AS69" s="234"/>
      <c r="AT69" s="34"/>
      <c r="AU69" s="14"/>
    </row>
    <row r="70" spans="1:47" ht="205.5" customHeight="1" x14ac:dyDescent="0.2">
      <c r="A70" s="61"/>
      <c r="B70" s="17"/>
      <c r="C70" s="3"/>
      <c r="D70" s="181"/>
      <c r="E70" s="182"/>
      <c r="F70" s="182"/>
      <c r="G70" s="182"/>
      <c r="H70" s="182"/>
      <c r="I70" s="182"/>
      <c r="J70" s="182"/>
      <c r="K70" s="182"/>
      <c r="L70" s="182"/>
      <c r="M70" s="182"/>
      <c r="N70" s="182"/>
      <c r="O70" s="182"/>
      <c r="P70" s="182"/>
      <c r="Q70" s="182"/>
      <c r="R70" s="182"/>
      <c r="S70" s="182"/>
      <c r="T70" s="182"/>
      <c r="U70" s="182"/>
      <c r="V70" s="182"/>
      <c r="W70" s="182"/>
      <c r="X70" s="182"/>
      <c r="Y70" s="182"/>
      <c r="Z70" s="182"/>
      <c r="AA70" s="182"/>
      <c r="AB70" s="182"/>
      <c r="AC70" s="182"/>
      <c r="AD70" s="182"/>
      <c r="AE70" s="182"/>
      <c r="AF70" s="182"/>
      <c r="AG70" s="182"/>
      <c r="AH70" s="182"/>
      <c r="AI70" s="182"/>
      <c r="AJ70" s="182"/>
      <c r="AK70" s="182"/>
      <c r="AL70" s="182"/>
      <c r="AM70" s="182"/>
      <c r="AN70" s="182"/>
      <c r="AO70" s="182"/>
      <c r="AP70" s="182"/>
      <c r="AQ70" s="182"/>
      <c r="AR70" s="182"/>
      <c r="AS70" s="183"/>
      <c r="AT70" s="34"/>
      <c r="AU70" s="14"/>
    </row>
    <row r="71" spans="1:47" ht="24.75" customHeight="1" x14ac:dyDescent="0.2">
      <c r="A71" s="65"/>
      <c r="B71" s="30"/>
      <c r="C71" s="50"/>
      <c r="D71" s="50"/>
      <c r="E71" s="50"/>
      <c r="F71" s="50"/>
      <c r="G71" s="50"/>
      <c r="H71" s="50"/>
      <c r="I71" s="50"/>
      <c r="J71" s="50"/>
      <c r="K71" s="50"/>
      <c r="L71" s="50"/>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2"/>
      <c r="AU71" s="14"/>
    </row>
    <row r="72" spans="1:47" ht="17.25" customHeight="1" x14ac:dyDescent="0.2">
      <c r="A72" s="69"/>
      <c r="B72" s="171"/>
      <c r="C72" s="171"/>
      <c r="D72" s="171"/>
      <c r="E72" s="171"/>
      <c r="F72" s="171"/>
      <c r="G72" s="171"/>
      <c r="H72" s="171"/>
      <c r="I72" s="171"/>
      <c r="J72" s="171"/>
      <c r="K72" s="171"/>
      <c r="L72" s="171"/>
      <c r="M72" s="171"/>
      <c r="N72" s="171"/>
      <c r="O72" s="171"/>
      <c r="P72" s="171"/>
      <c r="Q72" s="171"/>
      <c r="R72" s="171"/>
      <c r="S72" s="171"/>
      <c r="T72" s="171"/>
      <c r="U72" s="171"/>
      <c r="V72" s="171"/>
      <c r="W72" s="171"/>
      <c r="X72" s="171"/>
      <c r="Y72" s="171"/>
      <c r="Z72" s="171"/>
      <c r="AA72" s="171"/>
      <c r="AB72" s="171"/>
      <c r="AC72" s="172"/>
      <c r="AD72" s="172"/>
      <c r="AE72" s="172"/>
      <c r="AF72" s="172"/>
      <c r="AG72" s="172"/>
      <c r="AH72" s="172"/>
      <c r="AI72" s="172"/>
      <c r="AJ72" s="172"/>
      <c r="AK72" s="172"/>
      <c r="AL72" s="172"/>
      <c r="AM72" s="172"/>
      <c r="AN72" s="172"/>
      <c r="AO72" s="172"/>
      <c r="AP72" s="172"/>
      <c r="AQ72" s="172"/>
      <c r="AR72" s="172"/>
      <c r="AS72" s="66" t="s">
        <v>102</v>
      </c>
      <c r="AT72" s="67"/>
      <c r="AU72" s="68"/>
    </row>
    <row r="452" spans="22:22" x14ac:dyDescent="0.2">
      <c r="V452" s="2" t="b">
        <v>0</v>
      </c>
    </row>
  </sheetData>
  <sheetProtection password="DC8F" sheet="1" objects="1" scenarios="1" selectLockedCells="1"/>
  <mergeCells count="46">
    <mergeCell ref="D69:AS69"/>
    <mergeCell ref="C14:Q14"/>
    <mergeCell ref="C40:AS40"/>
    <mergeCell ref="T14:AC14"/>
    <mergeCell ref="U42:Z42"/>
    <mergeCell ref="Q62:Z62"/>
    <mergeCell ref="C22:AS22"/>
    <mergeCell ref="C60:AS60"/>
    <mergeCell ref="Q67:AA67"/>
    <mergeCell ref="C56:Q56"/>
    <mergeCell ref="C24:AS24"/>
    <mergeCell ref="D36:Z36"/>
    <mergeCell ref="D32:Z32"/>
    <mergeCell ref="D33:Z33"/>
    <mergeCell ref="D34:Z34"/>
    <mergeCell ref="D35:Z35"/>
    <mergeCell ref="T2:AU2"/>
    <mergeCell ref="T6:AC6"/>
    <mergeCell ref="T12:AC12"/>
    <mergeCell ref="C6:Q6"/>
    <mergeCell ref="C8:Q8"/>
    <mergeCell ref="C10:Q10"/>
    <mergeCell ref="C11:Q12"/>
    <mergeCell ref="B4:AT4"/>
    <mergeCell ref="AP6:AS7"/>
    <mergeCell ref="D70:AS70"/>
    <mergeCell ref="Q64:Z64"/>
    <mergeCell ref="M42:Q42"/>
    <mergeCell ref="T8:AA8"/>
    <mergeCell ref="T10:AA10"/>
    <mergeCell ref="AN64:AS64"/>
    <mergeCell ref="D55:E55"/>
    <mergeCell ref="H42:I42"/>
    <mergeCell ref="T16:AA16"/>
    <mergeCell ref="C16:Q16"/>
    <mergeCell ref="C18:Q18"/>
    <mergeCell ref="T18:AA18"/>
    <mergeCell ref="AP8:AS18"/>
    <mergeCell ref="Q66:Z66"/>
    <mergeCell ref="AO42:AR42"/>
    <mergeCell ref="D31:Z31"/>
    <mergeCell ref="D26:Z26"/>
    <mergeCell ref="D27:Z27"/>
    <mergeCell ref="D28:Z28"/>
    <mergeCell ref="D29:Z29"/>
    <mergeCell ref="D30:Z30"/>
  </mergeCells>
  <conditionalFormatting sqref="O44:O54">
    <cfRule type="cellIs" dxfId="46" priority="71" operator="lessThan">
      <formula>$Q$43</formula>
    </cfRule>
  </conditionalFormatting>
  <conditionalFormatting sqref="Q43:Q54">
    <cfRule type="cellIs" dxfId="45" priority="37" operator="equal">
      <formula>$O$43</formula>
    </cfRule>
    <cfRule type="cellIs" dxfId="44" priority="59" operator="lessThan">
      <formula>$O$43</formula>
    </cfRule>
  </conditionalFormatting>
  <conditionalFormatting sqref="Z43:Z54">
    <cfRule type="containsText" dxfId="43" priority="54" operator="containsText" text="CSP">
      <formula>NOT(ISERROR(SEARCH("CSP",Z43)))</formula>
    </cfRule>
    <cfRule type="containsText" dxfId="42" priority="55" operator="containsText" text="danger">
      <formula>NOT(ISERROR(SEARCH("danger",Z43)))</formula>
    </cfRule>
    <cfRule type="containsText" dxfId="41" priority="56" operator="containsText" text="3">
      <formula>NOT(ISERROR(SEARCH("3",Z43)))</formula>
    </cfRule>
    <cfRule type="containsText" dxfId="40" priority="57" operator="containsText" text="2">
      <formula>NOT(ISERROR(SEARCH("2",Z43)))</formula>
    </cfRule>
    <cfRule type="containsText" dxfId="39" priority="58" operator="containsText" text="niv.1">
      <formula>NOT(ISERROR(SEARCH("niv.1",Z43)))</formula>
    </cfRule>
  </conditionalFormatting>
  <conditionalFormatting sqref="AA62:AB62">
    <cfRule type="cellIs" dxfId="38" priority="53" operator="greaterThan">
      <formula>10</formula>
    </cfRule>
  </conditionalFormatting>
  <conditionalFormatting sqref="AA62:AB62">
    <cfRule type="cellIs" dxfId="37" priority="52" operator="between">
      <formula>0</formula>
      <formula>10.0001</formula>
    </cfRule>
  </conditionalFormatting>
  <conditionalFormatting sqref="AN43:AR54">
    <cfRule type="containsText" dxfId="36" priority="51" operator="containsText" text="non adapté">
      <formula>NOT(ISERROR(SEARCH("non adapté",AN43)))</formula>
    </cfRule>
  </conditionalFormatting>
  <conditionalFormatting sqref="AA64:AB64 AA66:AB66 AB65 AB67">
    <cfRule type="cellIs" dxfId="35" priority="45" operator="between">
      <formula>0</formula>
      <formula>0.25</formula>
    </cfRule>
    <cfRule type="cellIs" dxfId="34" priority="46" operator="greaterThan">
      <formula>0.25</formula>
    </cfRule>
    <cfRule type="cellIs" dxfId="33" priority="47" operator="greaterThan">
      <formula>6</formula>
    </cfRule>
  </conditionalFormatting>
  <conditionalFormatting sqref="J43:L54 R43:S54">
    <cfRule type="containsText" dxfId="32" priority="48" operator="containsText" text="non">
      <formula>NOT(ISERROR(SEARCH("non",J43)))</formula>
    </cfRule>
  </conditionalFormatting>
  <conditionalFormatting sqref="J43:J54">
    <cfRule type="containsText" dxfId="31" priority="43" operator="containsText" text="dépassée">
      <formula>NOT(ISERROR(SEARCH("dépassée",J43)))</formula>
    </cfRule>
    <cfRule type="containsText" dxfId="30" priority="44" operator="containsText" text="OK">
      <formula>NOT(ISERROR(SEARCH("OK",J43)))</formula>
    </cfRule>
  </conditionalFormatting>
  <conditionalFormatting sqref="J43:J54">
    <cfRule type="containsText" dxfId="29" priority="42" operator="containsText" text="attention">
      <formula>NOT(ISERROR(SEARCH("attention",J43)))</formula>
    </cfRule>
  </conditionalFormatting>
  <conditionalFormatting sqref="AR43:AR54">
    <cfRule type="containsText" dxfId="28" priority="41" operator="containsText" text="attention">
      <formula>NOT(ISERROR(SEARCH("attention",AR43)))</formula>
    </cfRule>
  </conditionalFormatting>
  <conditionalFormatting sqref="AS43:AS54">
    <cfRule type="containsText" dxfId="27" priority="13" operator="containsText" text="erroné">
      <formula>NOT(ISERROR(SEARCH("erroné",AS43)))</formula>
    </cfRule>
    <cfRule type="containsText" dxfId="26" priority="14" operator="containsText" text="FAUX">
      <formula>NOT(ISERROR(SEARCH("FAUX",AS43)))</formula>
    </cfRule>
    <cfRule type="containsText" dxfId="25" priority="16" operator="containsText" text="non réalisable">
      <formula>NOT(ISERROR(SEARCH("non réalisable",AS43)))</formula>
    </cfRule>
    <cfRule type="containsText" dxfId="24" priority="18" operator="containsText" text="dépasse">
      <formula>NOT(ISERROR(SEARCH("dépasse",AS43)))</formula>
    </cfRule>
    <cfRule type="containsText" dxfId="23" priority="19" operator="containsText" text="ATTENTION">
      <formula>NOT(ISERROR(SEARCH("ATTENTION",AS43)))</formula>
    </cfRule>
    <cfRule type="containsText" dxfId="22" priority="29" operator="containsText" text="non adapté">
      <formula>NOT(ISERROR(SEARCH("non adapté",AS43)))</formula>
    </cfRule>
    <cfRule type="containsText" dxfId="21" priority="39" operator="containsText" text="supérieur">
      <formula>NOT(ISERROR(SEARCH("supérieur",AS43)))</formula>
    </cfRule>
    <cfRule type="containsText" dxfId="20" priority="40" operator="containsText" text="SS4">
      <formula>NOT(ISERROR(SEARCH("SS4",AS43)))</formula>
    </cfRule>
  </conditionalFormatting>
  <conditionalFormatting sqref="I55">
    <cfRule type="cellIs" dxfId="19" priority="38" operator="greaterThan">
      <formula>10</formula>
    </cfRule>
  </conditionalFormatting>
  <conditionalFormatting sqref="AS43:AS54">
    <cfRule type="containsText" dxfId="18" priority="25" operator="containsText" text="non empouss">
      <formula>NOT(ISERROR(SEARCH("non empouss",AS43)))</formula>
    </cfRule>
  </conditionalFormatting>
  <conditionalFormatting sqref="K43:L54">
    <cfRule type="cellIs" dxfId="17" priority="27" operator="equal">
      <formula>1</formula>
    </cfRule>
  </conditionalFormatting>
  <conditionalFormatting sqref="AA66">
    <cfRule type="cellIs" dxfId="16" priority="24" operator="greaterThan">
      <formula>0.104166666666667</formula>
    </cfRule>
  </conditionalFormatting>
  <conditionalFormatting sqref="I55">
    <cfRule type="cellIs" dxfId="15" priority="22" operator="greaterThan">
      <formula>0.416666666666667</formula>
    </cfRule>
  </conditionalFormatting>
  <conditionalFormatting sqref="K55">
    <cfRule type="cellIs" dxfId="14" priority="21" operator="equal">
      <formula>1</formula>
    </cfRule>
  </conditionalFormatting>
  <conditionalFormatting sqref="Q67">
    <cfRule type="containsText" dxfId="13" priority="20" operator="containsText" text="dépasse">
      <formula>NOT(ISERROR(SEARCH("dépasse",Q67)))</formula>
    </cfRule>
  </conditionalFormatting>
  <conditionalFormatting sqref="X43:X54">
    <cfRule type="cellIs" dxfId="12" priority="15" operator="lessThan">
      <formula>0</formula>
    </cfRule>
  </conditionalFormatting>
  <conditionalFormatting sqref="X51">
    <cfRule type="expression" dxfId="11" priority="12">
      <formula>+IF(AND($T$51=7,$X$51&gt;0),TRUE,FALSE)</formula>
    </cfRule>
  </conditionalFormatting>
  <conditionalFormatting sqref="X43">
    <cfRule type="expression" dxfId="10" priority="11">
      <formula>+IF(AND($T$43=7,$X$43&gt;0),TRUE,FALSE)</formula>
    </cfRule>
  </conditionalFormatting>
  <conditionalFormatting sqref="X44">
    <cfRule type="expression" dxfId="9" priority="10">
      <formula>+IF(AND($T$44=7,$X$44&gt;0),TRUE,FALSE)</formula>
    </cfRule>
  </conditionalFormatting>
  <conditionalFormatting sqref="X45">
    <cfRule type="expression" dxfId="8" priority="9">
      <formula>+IF(AND($T$45=7,$X$45&gt;0),TRUE,FALSE)</formula>
    </cfRule>
  </conditionalFormatting>
  <conditionalFormatting sqref="X46">
    <cfRule type="expression" dxfId="7" priority="8">
      <formula>+IF(AND($T$46=7,$X$46&gt;0),TRUE,FALSE)</formula>
    </cfRule>
  </conditionalFormatting>
  <conditionalFormatting sqref="X47">
    <cfRule type="expression" dxfId="6" priority="7">
      <formula>+IF(AND($T$47=7,$X$47&gt;0),TRUE,FALSE)</formula>
    </cfRule>
  </conditionalFormatting>
  <conditionalFormatting sqref="X48">
    <cfRule type="expression" dxfId="5" priority="6">
      <formula>+IF(AND($T$48=7,$X$48&gt;0),TRUE,FALSE)</formula>
    </cfRule>
  </conditionalFormatting>
  <conditionalFormatting sqref="X49">
    <cfRule type="expression" dxfId="4" priority="5">
      <formula>+IF(AND($T$49=7,$X$49&gt;0),TRUE,FALSE)</formula>
    </cfRule>
  </conditionalFormatting>
  <conditionalFormatting sqref="X50">
    <cfRule type="expression" dxfId="3" priority="4">
      <formula>+IF(AND($T$50=7,$X$50&gt;0),TRUE,FALSE)</formula>
    </cfRule>
  </conditionalFormatting>
  <conditionalFormatting sqref="X52">
    <cfRule type="expression" dxfId="2" priority="3">
      <formula>+IF(AND($T$52=7,$X$52&gt;0),TRUE,FALSE)</formula>
    </cfRule>
  </conditionalFormatting>
  <conditionalFormatting sqref="X53">
    <cfRule type="expression" dxfId="1" priority="2">
      <formula>+IF(AND($T$53=7,$X$53&gt;0),TRUE,FALSE)</formula>
    </cfRule>
  </conditionalFormatting>
  <conditionalFormatting sqref="X54">
    <cfRule type="expression" dxfId="0" priority="1">
      <formula>+IF(AND($T$54=7,$X$54&gt;0),TRUE,FALSE)</formula>
    </cfRule>
  </conditionalFormatting>
  <printOptions horizontalCentered="1" verticalCentered="1"/>
  <pageMargins left="0" right="0" top="0.19685039370078741" bottom="0.35433070866141736" header="0.31496062992125984" footer="0.31496062992125984"/>
  <pageSetup paperSize="9" scale="44" fitToHeight="2" orientation="landscape" horizontalDpi="300" verticalDpi="300" r:id="rId1"/>
  <headerFooter>
    <oddFooter>&amp;R&amp;D</oddFooter>
  </headerFooter>
  <rowBreaks count="1" manualBreakCount="1">
    <brk id="57" max="42" man="1"/>
  </rowBreaks>
  <drawing r:id="rId2"/>
  <legacyDrawing r:id="rId3"/>
  <mc:AlternateContent xmlns:mc="http://schemas.openxmlformats.org/markup-compatibility/2006">
    <mc:Choice Requires="x14">
      <controls>
        <mc:AlternateContent xmlns:mc="http://schemas.openxmlformats.org/markup-compatibility/2006">
          <mc:Choice Requires="x14">
            <control shapeId="1040" r:id="rId4" name="Spinner 16">
              <controlPr defaultSize="0" autoPict="0">
                <anchor moveWithCells="1" sizeWithCells="1">
                  <from>
                    <xdr:col>13</xdr:col>
                    <xdr:colOff>38100</xdr:colOff>
                    <xdr:row>42</xdr:row>
                    <xdr:rowOff>9525</xdr:rowOff>
                  </from>
                  <to>
                    <xdr:col>14</xdr:col>
                    <xdr:colOff>0</xdr:colOff>
                    <xdr:row>43</xdr:row>
                    <xdr:rowOff>0</xdr:rowOff>
                  </to>
                </anchor>
              </controlPr>
            </control>
          </mc:Choice>
        </mc:AlternateContent>
        <mc:AlternateContent xmlns:mc="http://schemas.openxmlformats.org/markup-compatibility/2006">
          <mc:Choice Requires="x14">
            <control shapeId="1043" r:id="rId5" name="Drop Down 19">
              <controlPr defaultSize="0" autoLine="0" autoPict="0">
                <anchor moveWithCells="1">
                  <from>
                    <xdr:col>26</xdr:col>
                    <xdr:colOff>9525</xdr:colOff>
                    <xdr:row>42</xdr:row>
                    <xdr:rowOff>9525</xdr:rowOff>
                  </from>
                  <to>
                    <xdr:col>26</xdr:col>
                    <xdr:colOff>1933575</xdr:colOff>
                    <xdr:row>43</xdr:row>
                    <xdr:rowOff>9525</xdr:rowOff>
                  </to>
                </anchor>
              </controlPr>
            </control>
          </mc:Choice>
        </mc:AlternateContent>
        <mc:AlternateContent xmlns:mc="http://schemas.openxmlformats.org/markup-compatibility/2006">
          <mc:Choice Requires="x14">
            <control shapeId="1045" r:id="rId6" name="Drop Down 21">
              <controlPr defaultSize="0" autoLine="0" autoPict="0">
                <anchor moveWithCells="1">
                  <from>
                    <xdr:col>19</xdr:col>
                    <xdr:colOff>19050</xdr:colOff>
                    <xdr:row>42</xdr:row>
                    <xdr:rowOff>9525</xdr:rowOff>
                  </from>
                  <to>
                    <xdr:col>19</xdr:col>
                    <xdr:colOff>2286000</xdr:colOff>
                    <xdr:row>43</xdr:row>
                    <xdr:rowOff>0</xdr:rowOff>
                  </to>
                </anchor>
              </controlPr>
            </control>
          </mc:Choice>
        </mc:AlternateContent>
        <mc:AlternateContent xmlns:mc="http://schemas.openxmlformats.org/markup-compatibility/2006">
          <mc:Choice Requires="x14">
            <control shapeId="1048" r:id="rId7" name="Check Box 24">
              <controlPr defaultSize="0" autoFill="0" autoLine="0" autoPict="0" altText="         &lt;">
                <anchor moveWithCells="1">
                  <from>
                    <xdr:col>20</xdr:col>
                    <xdr:colOff>0</xdr:colOff>
                    <xdr:row>42</xdr:row>
                    <xdr:rowOff>66675</xdr:rowOff>
                  </from>
                  <to>
                    <xdr:col>20</xdr:col>
                    <xdr:colOff>381000</xdr:colOff>
                    <xdr:row>42</xdr:row>
                    <xdr:rowOff>200025</xdr:rowOff>
                  </to>
                </anchor>
              </controlPr>
            </control>
          </mc:Choice>
        </mc:AlternateContent>
        <mc:AlternateContent xmlns:mc="http://schemas.openxmlformats.org/markup-compatibility/2006">
          <mc:Choice Requires="x14">
            <control shapeId="1049" r:id="rId8" name="Check Box 25">
              <controlPr defaultSize="0" autoFill="0" autoLine="0" autoPict="0" altText="            =">
                <anchor moveWithCells="1">
                  <from>
                    <xdr:col>20</xdr:col>
                    <xdr:colOff>0</xdr:colOff>
                    <xdr:row>42</xdr:row>
                    <xdr:rowOff>219075</xdr:rowOff>
                  </from>
                  <to>
                    <xdr:col>23</xdr:col>
                    <xdr:colOff>28575</xdr:colOff>
                    <xdr:row>42</xdr:row>
                    <xdr:rowOff>333375</xdr:rowOff>
                  </to>
                </anchor>
              </controlPr>
            </control>
          </mc:Choice>
        </mc:AlternateContent>
        <mc:AlternateContent xmlns:mc="http://schemas.openxmlformats.org/markup-compatibility/2006">
          <mc:Choice Requires="x14">
            <control shapeId="1053" r:id="rId9" name="Spinner 29">
              <controlPr defaultSize="0" autoPict="0">
                <anchor moveWithCells="1" sizeWithCells="1">
                  <from>
                    <xdr:col>7</xdr:col>
                    <xdr:colOff>19050</xdr:colOff>
                    <xdr:row>43</xdr:row>
                    <xdr:rowOff>9525</xdr:rowOff>
                  </from>
                  <to>
                    <xdr:col>7</xdr:col>
                    <xdr:colOff>190500</xdr:colOff>
                    <xdr:row>44</xdr:row>
                    <xdr:rowOff>0</xdr:rowOff>
                  </to>
                </anchor>
              </controlPr>
            </control>
          </mc:Choice>
        </mc:AlternateContent>
        <mc:AlternateContent xmlns:mc="http://schemas.openxmlformats.org/markup-compatibility/2006">
          <mc:Choice Requires="x14">
            <control shapeId="1054" r:id="rId10" name="Drop Down 30">
              <controlPr defaultSize="0" autoLine="0" autoPict="0">
                <anchor moveWithCells="1">
                  <from>
                    <xdr:col>26</xdr:col>
                    <xdr:colOff>9525</xdr:colOff>
                    <xdr:row>43</xdr:row>
                    <xdr:rowOff>0</xdr:rowOff>
                  </from>
                  <to>
                    <xdr:col>26</xdr:col>
                    <xdr:colOff>1933575</xdr:colOff>
                    <xdr:row>44</xdr:row>
                    <xdr:rowOff>0</xdr:rowOff>
                  </to>
                </anchor>
              </controlPr>
            </control>
          </mc:Choice>
        </mc:AlternateContent>
        <mc:AlternateContent xmlns:mc="http://schemas.openxmlformats.org/markup-compatibility/2006">
          <mc:Choice Requires="x14">
            <control shapeId="1055" r:id="rId11" name="Drop Down 31">
              <controlPr defaultSize="0" autoLine="0" autoPict="0">
                <anchor moveWithCells="1">
                  <from>
                    <xdr:col>19</xdr:col>
                    <xdr:colOff>19050</xdr:colOff>
                    <xdr:row>43</xdr:row>
                    <xdr:rowOff>9525</xdr:rowOff>
                  </from>
                  <to>
                    <xdr:col>19</xdr:col>
                    <xdr:colOff>2286000</xdr:colOff>
                    <xdr:row>44</xdr:row>
                    <xdr:rowOff>0</xdr:rowOff>
                  </to>
                </anchor>
              </controlPr>
            </control>
          </mc:Choice>
        </mc:AlternateContent>
        <mc:AlternateContent xmlns:mc="http://schemas.openxmlformats.org/markup-compatibility/2006">
          <mc:Choice Requires="x14">
            <control shapeId="1056" r:id="rId12" name="Check Box 32">
              <controlPr defaultSize="0" autoFill="0" autoLine="0" autoPict="0" altText="   &lt;">
                <anchor moveWithCells="1">
                  <from>
                    <xdr:col>20</xdr:col>
                    <xdr:colOff>0</xdr:colOff>
                    <xdr:row>43</xdr:row>
                    <xdr:rowOff>66675</xdr:rowOff>
                  </from>
                  <to>
                    <xdr:col>20</xdr:col>
                    <xdr:colOff>381000</xdr:colOff>
                    <xdr:row>43</xdr:row>
                    <xdr:rowOff>200025</xdr:rowOff>
                  </to>
                </anchor>
              </controlPr>
            </control>
          </mc:Choice>
        </mc:AlternateContent>
        <mc:AlternateContent xmlns:mc="http://schemas.openxmlformats.org/markup-compatibility/2006">
          <mc:Choice Requires="x14">
            <control shapeId="1057" r:id="rId13" name="Check Box 33">
              <controlPr defaultSize="0" autoFill="0" autoLine="0" autoPict="0" altText="   =">
                <anchor moveWithCells="1">
                  <from>
                    <xdr:col>20</xdr:col>
                    <xdr:colOff>0</xdr:colOff>
                    <xdr:row>43</xdr:row>
                    <xdr:rowOff>219075</xdr:rowOff>
                  </from>
                  <to>
                    <xdr:col>23</xdr:col>
                    <xdr:colOff>28575</xdr:colOff>
                    <xdr:row>43</xdr:row>
                    <xdr:rowOff>333375</xdr:rowOff>
                  </to>
                </anchor>
              </controlPr>
            </control>
          </mc:Choice>
        </mc:AlternateContent>
        <mc:AlternateContent xmlns:mc="http://schemas.openxmlformats.org/markup-compatibility/2006">
          <mc:Choice Requires="x14">
            <control shapeId="1061" r:id="rId14" name="Spinner 37">
              <controlPr defaultSize="0" autoPict="0">
                <anchor moveWithCells="1" sizeWithCells="1">
                  <from>
                    <xdr:col>7</xdr:col>
                    <xdr:colOff>19050</xdr:colOff>
                    <xdr:row>44</xdr:row>
                    <xdr:rowOff>0</xdr:rowOff>
                  </from>
                  <to>
                    <xdr:col>7</xdr:col>
                    <xdr:colOff>190500</xdr:colOff>
                    <xdr:row>44</xdr:row>
                    <xdr:rowOff>409575</xdr:rowOff>
                  </to>
                </anchor>
              </controlPr>
            </control>
          </mc:Choice>
        </mc:AlternateContent>
        <mc:AlternateContent xmlns:mc="http://schemas.openxmlformats.org/markup-compatibility/2006">
          <mc:Choice Requires="x14">
            <control shapeId="1062" r:id="rId15" name="Drop Down 38">
              <controlPr defaultSize="0" autoLine="0" autoPict="0">
                <anchor moveWithCells="1">
                  <from>
                    <xdr:col>26</xdr:col>
                    <xdr:colOff>9525</xdr:colOff>
                    <xdr:row>44</xdr:row>
                    <xdr:rowOff>9525</xdr:rowOff>
                  </from>
                  <to>
                    <xdr:col>26</xdr:col>
                    <xdr:colOff>1933575</xdr:colOff>
                    <xdr:row>45</xdr:row>
                    <xdr:rowOff>9525</xdr:rowOff>
                  </to>
                </anchor>
              </controlPr>
            </control>
          </mc:Choice>
        </mc:AlternateContent>
        <mc:AlternateContent xmlns:mc="http://schemas.openxmlformats.org/markup-compatibility/2006">
          <mc:Choice Requires="x14">
            <control shapeId="1063" r:id="rId16" name="Drop Down 39">
              <controlPr defaultSize="0" autoLine="0" autoPict="0">
                <anchor moveWithCells="1">
                  <from>
                    <xdr:col>19</xdr:col>
                    <xdr:colOff>19050</xdr:colOff>
                    <xdr:row>44</xdr:row>
                    <xdr:rowOff>9525</xdr:rowOff>
                  </from>
                  <to>
                    <xdr:col>19</xdr:col>
                    <xdr:colOff>2286000</xdr:colOff>
                    <xdr:row>45</xdr:row>
                    <xdr:rowOff>0</xdr:rowOff>
                  </to>
                </anchor>
              </controlPr>
            </control>
          </mc:Choice>
        </mc:AlternateContent>
        <mc:AlternateContent xmlns:mc="http://schemas.openxmlformats.org/markup-compatibility/2006">
          <mc:Choice Requires="x14">
            <control shapeId="1064" r:id="rId17" name="Check Box 40">
              <controlPr defaultSize="0" autoFill="0" autoLine="0" autoPict="0" altText="   &lt;">
                <anchor moveWithCells="1">
                  <from>
                    <xdr:col>20</xdr:col>
                    <xdr:colOff>0</xdr:colOff>
                    <xdr:row>44</xdr:row>
                    <xdr:rowOff>66675</xdr:rowOff>
                  </from>
                  <to>
                    <xdr:col>20</xdr:col>
                    <xdr:colOff>381000</xdr:colOff>
                    <xdr:row>44</xdr:row>
                    <xdr:rowOff>200025</xdr:rowOff>
                  </to>
                </anchor>
              </controlPr>
            </control>
          </mc:Choice>
        </mc:AlternateContent>
        <mc:AlternateContent xmlns:mc="http://schemas.openxmlformats.org/markup-compatibility/2006">
          <mc:Choice Requires="x14">
            <control shapeId="1065" r:id="rId18" name="Check Box 41">
              <controlPr defaultSize="0" autoFill="0" autoLine="0" autoPict="0" altText="   =">
                <anchor moveWithCells="1">
                  <from>
                    <xdr:col>20</xdr:col>
                    <xdr:colOff>0</xdr:colOff>
                    <xdr:row>44</xdr:row>
                    <xdr:rowOff>219075</xdr:rowOff>
                  </from>
                  <to>
                    <xdr:col>23</xdr:col>
                    <xdr:colOff>28575</xdr:colOff>
                    <xdr:row>44</xdr:row>
                    <xdr:rowOff>333375</xdr:rowOff>
                  </to>
                </anchor>
              </controlPr>
            </control>
          </mc:Choice>
        </mc:AlternateContent>
        <mc:AlternateContent xmlns:mc="http://schemas.openxmlformats.org/markup-compatibility/2006">
          <mc:Choice Requires="x14">
            <control shapeId="1069" r:id="rId19" name="Spinner 45">
              <controlPr defaultSize="0" autoPict="0">
                <anchor moveWithCells="1" sizeWithCells="1">
                  <from>
                    <xdr:col>7</xdr:col>
                    <xdr:colOff>19050</xdr:colOff>
                    <xdr:row>46</xdr:row>
                    <xdr:rowOff>9525</xdr:rowOff>
                  </from>
                  <to>
                    <xdr:col>7</xdr:col>
                    <xdr:colOff>190500</xdr:colOff>
                    <xdr:row>47</xdr:row>
                    <xdr:rowOff>0</xdr:rowOff>
                  </to>
                </anchor>
              </controlPr>
            </control>
          </mc:Choice>
        </mc:AlternateContent>
        <mc:AlternateContent xmlns:mc="http://schemas.openxmlformats.org/markup-compatibility/2006">
          <mc:Choice Requires="x14">
            <control shapeId="1070" r:id="rId20" name="Drop Down 46">
              <controlPr defaultSize="0" autoLine="0" autoPict="0">
                <anchor moveWithCells="1">
                  <from>
                    <xdr:col>26</xdr:col>
                    <xdr:colOff>9525</xdr:colOff>
                    <xdr:row>45</xdr:row>
                    <xdr:rowOff>0</xdr:rowOff>
                  </from>
                  <to>
                    <xdr:col>26</xdr:col>
                    <xdr:colOff>1933575</xdr:colOff>
                    <xdr:row>45</xdr:row>
                    <xdr:rowOff>314325</xdr:rowOff>
                  </to>
                </anchor>
              </controlPr>
            </control>
          </mc:Choice>
        </mc:AlternateContent>
        <mc:AlternateContent xmlns:mc="http://schemas.openxmlformats.org/markup-compatibility/2006">
          <mc:Choice Requires="x14">
            <control shapeId="1071" r:id="rId21" name="Drop Down 47">
              <controlPr defaultSize="0" autoLine="0" autoPict="0">
                <anchor moveWithCells="1">
                  <from>
                    <xdr:col>19</xdr:col>
                    <xdr:colOff>19050</xdr:colOff>
                    <xdr:row>45</xdr:row>
                    <xdr:rowOff>9525</xdr:rowOff>
                  </from>
                  <to>
                    <xdr:col>19</xdr:col>
                    <xdr:colOff>2286000</xdr:colOff>
                    <xdr:row>45</xdr:row>
                    <xdr:rowOff>323850</xdr:rowOff>
                  </to>
                </anchor>
              </controlPr>
            </control>
          </mc:Choice>
        </mc:AlternateContent>
        <mc:AlternateContent xmlns:mc="http://schemas.openxmlformats.org/markup-compatibility/2006">
          <mc:Choice Requires="x14">
            <control shapeId="1072" r:id="rId22" name="Check Box 48">
              <controlPr defaultSize="0" autoFill="0" autoLine="0" autoPict="0">
                <anchor moveWithCells="1">
                  <from>
                    <xdr:col>20</xdr:col>
                    <xdr:colOff>0</xdr:colOff>
                    <xdr:row>45</xdr:row>
                    <xdr:rowOff>66675</xdr:rowOff>
                  </from>
                  <to>
                    <xdr:col>20</xdr:col>
                    <xdr:colOff>381000</xdr:colOff>
                    <xdr:row>45</xdr:row>
                    <xdr:rowOff>200025</xdr:rowOff>
                  </to>
                </anchor>
              </controlPr>
            </control>
          </mc:Choice>
        </mc:AlternateContent>
        <mc:AlternateContent xmlns:mc="http://schemas.openxmlformats.org/markup-compatibility/2006">
          <mc:Choice Requires="x14">
            <control shapeId="1077" r:id="rId23" name="Spinner 53">
              <controlPr defaultSize="0" autoPict="0">
                <anchor moveWithCells="1" sizeWithCells="1">
                  <from>
                    <xdr:col>7</xdr:col>
                    <xdr:colOff>19050</xdr:colOff>
                    <xdr:row>45</xdr:row>
                    <xdr:rowOff>0</xdr:rowOff>
                  </from>
                  <to>
                    <xdr:col>7</xdr:col>
                    <xdr:colOff>190500</xdr:colOff>
                    <xdr:row>45</xdr:row>
                    <xdr:rowOff>400050</xdr:rowOff>
                  </to>
                </anchor>
              </controlPr>
            </control>
          </mc:Choice>
        </mc:AlternateContent>
        <mc:AlternateContent xmlns:mc="http://schemas.openxmlformats.org/markup-compatibility/2006">
          <mc:Choice Requires="x14">
            <control shapeId="1078" r:id="rId24" name="Drop Down 54">
              <controlPr defaultSize="0" autoLine="0" autoPict="0">
                <anchor moveWithCells="1">
                  <from>
                    <xdr:col>26</xdr:col>
                    <xdr:colOff>9525</xdr:colOff>
                    <xdr:row>45</xdr:row>
                    <xdr:rowOff>9525</xdr:rowOff>
                  </from>
                  <to>
                    <xdr:col>26</xdr:col>
                    <xdr:colOff>1933575</xdr:colOff>
                    <xdr:row>46</xdr:row>
                    <xdr:rowOff>0</xdr:rowOff>
                  </to>
                </anchor>
              </controlPr>
            </control>
          </mc:Choice>
        </mc:AlternateContent>
        <mc:AlternateContent xmlns:mc="http://schemas.openxmlformats.org/markup-compatibility/2006">
          <mc:Choice Requires="x14">
            <control shapeId="1079" r:id="rId25" name="Drop Down 55">
              <controlPr defaultSize="0" autoLine="0" autoPict="0">
                <anchor moveWithCells="1">
                  <from>
                    <xdr:col>19</xdr:col>
                    <xdr:colOff>19050</xdr:colOff>
                    <xdr:row>45</xdr:row>
                    <xdr:rowOff>9525</xdr:rowOff>
                  </from>
                  <to>
                    <xdr:col>19</xdr:col>
                    <xdr:colOff>2286000</xdr:colOff>
                    <xdr:row>46</xdr:row>
                    <xdr:rowOff>0</xdr:rowOff>
                  </to>
                </anchor>
              </controlPr>
            </control>
          </mc:Choice>
        </mc:AlternateContent>
        <mc:AlternateContent xmlns:mc="http://schemas.openxmlformats.org/markup-compatibility/2006">
          <mc:Choice Requires="x14">
            <control shapeId="1134" r:id="rId26" name="Drop Down 110">
              <controlPr defaultSize="0" autoLine="0" autoPict="0">
                <anchor moveWithCells="1">
                  <from>
                    <xdr:col>26</xdr:col>
                    <xdr:colOff>9525</xdr:colOff>
                    <xdr:row>46</xdr:row>
                    <xdr:rowOff>0</xdr:rowOff>
                  </from>
                  <to>
                    <xdr:col>26</xdr:col>
                    <xdr:colOff>1933575</xdr:colOff>
                    <xdr:row>46</xdr:row>
                    <xdr:rowOff>314325</xdr:rowOff>
                  </to>
                </anchor>
              </controlPr>
            </control>
          </mc:Choice>
        </mc:AlternateContent>
        <mc:AlternateContent xmlns:mc="http://schemas.openxmlformats.org/markup-compatibility/2006">
          <mc:Choice Requires="x14">
            <control shapeId="1135" r:id="rId27" name="Drop Down 111">
              <controlPr defaultSize="0" autoLine="0" autoPict="0">
                <anchor moveWithCells="1">
                  <from>
                    <xdr:col>19</xdr:col>
                    <xdr:colOff>19050</xdr:colOff>
                    <xdr:row>46</xdr:row>
                    <xdr:rowOff>9525</xdr:rowOff>
                  </from>
                  <to>
                    <xdr:col>19</xdr:col>
                    <xdr:colOff>2286000</xdr:colOff>
                    <xdr:row>46</xdr:row>
                    <xdr:rowOff>323850</xdr:rowOff>
                  </to>
                </anchor>
              </controlPr>
            </control>
          </mc:Choice>
        </mc:AlternateContent>
        <mc:AlternateContent xmlns:mc="http://schemas.openxmlformats.org/markup-compatibility/2006">
          <mc:Choice Requires="x14">
            <control shapeId="1142" r:id="rId28" name="Drop Down 118">
              <controlPr defaultSize="0" autoLine="0" autoPict="0">
                <anchor moveWithCells="1">
                  <from>
                    <xdr:col>26</xdr:col>
                    <xdr:colOff>9525</xdr:colOff>
                    <xdr:row>46</xdr:row>
                    <xdr:rowOff>0</xdr:rowOff>
                  </from>
                  <to>
                    <xdr:col>26</xdr:col>
                    <xdr:colOff>1933575</xdr:colOff>
                    <xdr:row>47</xdr:row>
                    <xdr:rowOff>0</xdr:rowOff>
                  </to>
                </anchor>
              </controlPr>
            </control>
          </mc:Choice>
        </mc:AlternateContent>
        <mc:AlternateContent xmlns:mc="http://schemas.openxmlformats.org/markup-compatibility/2006">
          <mc:Choice Requires="x14">
            <control shapeId="1143" r:id="rId29" name="Drop Down 119">
              <controlPr defaultSize="0" autoLine="0" autoPict="0">
                <anchor moveWithCells="1">
                  <from>
                    <xdr:col>19</xdr:col>
                    <xdr:colOff>19050</xdr:colOff>
                    <xdr:row>46</xdr:row>
                    <xdr:rowOff>9525</xdr:rowOff>
                  </from>
                  <to>
                    <xdr:col>19</xdr:col>
                    <xdr:colOff>2286000</xdr:colOff>
                    <xdr:row>47</xdr:row>
                    <xdr:rowOff>0</xdr:rowOff>
                  </to>
                </anchor>
              </controlPr>
            </control>
          </mc:Choice>
        </mc:AlternateContent>
        <mc:AlternateContent xmlns:mc="http://schemas.openxmlformats.org/markup-compatibility/2006">
          <mc:Choice Requires="x14">
            <control shapeId="1150" r:id="rId30" name="Drop Down 126">
              <controlPr defaultSize="0" autoLine="0" autoPict="0">
                <anchor moveWithCells="1">
                  <from>
                    <xdr:col>26</xdr:col>
                    <xdr:colOff>9525</xdr:colOff>
                    <xdr:row>50</xdr:row>
                    <xdr:rowOff>0</xdr:rowOff>
                  </from>
                  <to>
                    <xdr:col>26</xdr:col>
                    <xdr:colOff>1933575</xdr:colOff>
                    <xdr:row>50</xdr:row>
                    <xdr:rowOff>314325</xdr:rowOff>
                  </to>
                </anchor>
              </controlPr>
            </control>
          </mc:Choice>
        </mc:AlternateContent>
        <mc:AlternateContent xmlns:mc="http://schemas.openxmlformats.org/markup-compatibility/2006">
          <mc:Choice Requires="x14">
            <control shapeId="1151" r:id="rId31" name="Drop Down 127">
              <controlPr defaultSize="0" autoLine="0" autoPict="0">
                <anchor moveWithCells="1">
                  <from>
                    <xdr:col>19</xdr:col>
                    <xdr:colOff>19050</xdr:colOff>
                    <xdr:row>50</xdr:row>
                    <xdr:rowOff>9525</xdr:rowOff>
                  </from>
                  <to>
                    <xdr:col>19</xdr:col>
                    <xdr:colOff>2286000</xdr:colOff>
                    <xdr:row>50</xdr:row>
                    <xdr:rowOff>323850</xdr:rowOff>
                  </to>
                </anchor>
              </controlPr>
            </control>
          </mc:Choice>
        </mc:AlternateContent>
        <mc:AlternateContent xmlns:mc="http://schemas.openxmlformats.org/markup-compatibility/2006">
          <mc:Choice Requires="x14">
            <control shapeId="1157" r:id="rId32" name="Spinner 133">
              <controlPr defaultSize="0" autoPict="0">
                <anchor moveWithCells="1" sizeWithCells="1">
                  <from>
                    <xdr:col>7</xdr:col>
                    <xdr:colOff>19050</xdr:colOff>
                    <xdr:row>47</xdr:row>
                    <xdr:rowOff>9525</xdr:rowOff>
                  </from>
                  <to>
                    <xdr:col>7</xdr:col>
                    <xdr:colOff>190500</xdr:colOff>
                    <xdr:row>48</xdr:row>
                    <xdr:rowOff>0</xdr:rowOff>
                  </to>
                </anchor>
              </controlPr>
            </control>
          </mc:Choice>
        </mc:AlternateContent>
        <mc:AlternateContent xmlns:mc="http://schemas.openxmlformats.org/markup-compatibility/2006">
          <mc:Choice Requires="x14">
            <control shapeId="1158" r:id="rId33" name="Drop Down 134">
              <controlPr defaultSize="0" autoLine="0" autoPict="0">
                <anchor moveWithCells="1">
                  <from>
                    <xdr:col>26</xdr:col>
                    <xdr:colOff>9525</xdr:colOff>
                    <xdr:row>50</xdr:row>
                    <xdr:rowOff>9525</xdr:rowOff>
                  </from>
                  <to>
                    <xdr:col>26</xdr:col>
                    <xdr:colOff>1933575</xdr:colOff>
                    <xdr:row>51</xdr:row>
                    <xdr:rowOff>9525</xdr:rowOff>
                  </to>
                </anchor>
              </controlPr>
            </control>
          </mc:Choice>
        </mc:AlternateContent>
        <mc:AlternateContent xmlns:mc="http://schemas.openxmlformats.org/markup-compatibility/2006">
          <mc:Choice Requires="x14">
            <control shapeId="1159" r:id="rId34" name="Drop Down 135">
              <controlPr defaultSize="0" autoLine="0" autoPict="0">
                <anchor moveWithCells="1">
                  <from>
                    <xdr:col>19</xdr:col>
                    <xdr:colOff>19050</xdr:colOff>
                    <xdr:row>50</xdr:row>
                    <xdr:rowOff>19050</xdr:rowOff>
                  </from>
                  <to>
                    <xdr:col>19</xdr:col>
                    <xdr:colOff>2286000</xdr:colOff>
                    <xdr:row>51</xdr:row>
                    <xdr:rowOff>9525</xdr:rowOff>
                  </to>
                </anchor>
              </controlPr>
            </control>
          </mc:Choice>
        </mc:AlternateContent>
        <mc:AlternateContent xmlns:mc="http://schemas.openxmlformats.org/markup-compatibility/2006">
          <mc:Choice Requires="x14">
            <control shapeId="1166" r:id="rId35" name="Drop Down 142">
              <controlPr defaultSize="0" autoLine="0" autoPict="0">
                <anchor moveWithCells="1">
                  <from>
                    <xdr:col>26</xdr:col>
                    <xdr:colOff>9525</xdr:colOff>
                    <xdr:row>53</xdr:row>
                    <xdr:rowOff>0</xdr:rowOff>
                  </from>
                  <to>
                    <xdr:col>26</xdr:col>
                    <xdr:colOff>1933575</xdr:colOff>
                    <xdr:row>53</xdr:row>
                    <xdr:rowOff>314325</xdr:rowOff>
                  </to>
                </anchor>
              </controlPr>
            </control>
          </mc:Choice>
        </mc:AlternateContent>
        <mc:AlternateContent xmlns:mc="http://schemas.openxmlformats.org/markup-compatibility/2006">
          <mc:Choice Requires="x14">
            <control shapeId="1167" r:id="rId36" name="Drop Down 143">
              <controlPr defaultSize="0" autoLine="0" autoPict="0">
                <anchor moveWithCells="1">
                  <from>
                    <xdr:col>19</xdr:col>
                    <xdr:colOff>19050</xdr:colOff>
                    <xdr:row>53</xdr:row>
                    <xdr:rowOff>9525</xdr:rowOff>
                  </from>
                  <to>
                    <xdr:col>19</xdr:col>
                    <xdr:colOff>2286000</xdr:colOff>
                    <xdr:row>53</xdr:row>
                    <xdr:rowOff>323850</xdr:rowOff>
                  </to>
                </anchor>
              </controlPr>
            </control>
          </mc:Choice>
        </mc:AlternateContent>
        <mc:AlternateContent xmlns:mc="http://schemas.openxmlformats.org/markup-compatibility/2006">
          <mc:Choice Requires="x14">
            <control shapeId="1173" r:id="rId37" name="Spinner 149">
              <controlPr defaultSize="0" autoPict="0">
                <anchor moveWithCells="1" sizeWithCells="1">
                  <from>
                    <xdr:col>7</xdr:col>
                    <xdr:colOff>19050</xdr:colOff>
                    <xdr:row>53</xdr:row>
                    <xdr:rowOff>28575</xdr:rowOff>
                  </from>
                  <to>
                    <xdr:col>7</xdr:col>
                    <xdr:colOff>190500</xdr:colOff>
                    <xdr:row>53</xdr:row>
                    <xdr:rowOff>419100</xdr:rowOff>
                  </to>
                </anchor>
              </controlPr>
            </control>
          </mc:Choice>
        </mc:AlternateContent>
        <mc:AlternateContent xmlns:mc="http://schemas.openxmlformats.org/markup-compatibility/2006">
          <mc:Choice Requires="x14">
            <control shapeId="1174" r:id="rId38" name="Drop Down 150">
              <controlPr defaultSize="0" autoLine="0" autoPict="0">
                <anchor moveWithCells="1">
                  <from>
                    <xdr:col>26</xdr:col>
                    <xdr:colOff>19050</xdr:colOff>
                    <xdr:row>53</xdr:row>
                    <xdr:rowOff>9525</xdr:rowOff>
                  </from>
                  <to>
                    <xdr:col>26</xdr:col>
                    <xdr:colOff>1943100</xdr:colOff>
                    <xdr:row>53</xdr:row>
                    <xdr:rowOff>428625</xdr:rowOff>
                  </to>
                </anchor>
              </controlPr>
            </control>
          </mc:Choice>
        </mc:AlternateContent>
        <mc:AlternateContent xmlns:mc="http://schemas.openxmlformats.org/markup-compatibility/2006">
          <mc:Choice Requires="x14">
            <control shapeId="1175" r:id="rId39" name="Drop Down 151">
              <controlPr defaultSize="0" autoLine="0" autoPict="0">
                <anchor moveWithCells="1">
                  <from>
                    <xdr:col>19</xdr:col>
                    <xdr:colOff>19050</xdr:colOff>
                    <xdr:row>53</xdr:row>
                    <xdr:rowOff>19050</xdr:rowOff>
                  </from>
                  <to>
                    <xdr:col>19</xdr:col>
                    <xdr:colOff>2286000</xdr:colOff>
                    <xdr:row>53</xdr:row>
                    <xdr:rowOff>428625</xdr:rowOff>
                  </to>
                </anchor>
              </controlPr>
            </control>
          </mc:Choice>
        </mc:AlternateContent>
        <mc:AlternateContent xmlns:mc="http://schemas.openxmlformats.org/markup-compatibility/2006">
          <mc:Choice Requires="x14">
            <control shapeId="1180" r:id="rId40" name="Scroll Bar 156">
              <controlPr defaultSize="0" autoPict="0">
                <anchor moveWithCells="1">
                  <from>
                    <xdr:col>24</xdr:col>
                    <xdr:colOff>9525</xdr:colOff>
                    <xdr:row>42</xdr:row>
                    <xdr:rowOff>0</xdr:rowOff>
                  </from>
                  <to>
                    <xdr:col>24</xdr:col>
                    <xdr:colOff>142875</xdr:colOff>
                    <xdr:row>42</xdr:row>
                    <xdr:rowOff>409575</xdr:rowOff>
                  </to>
                </anchor>
              </controlPr>
            </control>
          </mc:Choice>
        </mc:AlternateContent>
        <mc:AlternateContent xmlns:mc="http://schemas.openxmlformats.org/markup-compatibility/2006">
          <mc:Choice Requires="x14">
            <control shapeId="1182" r:id="rId41" name="Scroll Bar 158">
              <controlPr defaultSize="0" autoPict="0">
                <anchor moveWithCells="1">
                  <from>
                    <xdr:col>24</xdr:col>
                    <xdr:colOff>9525</xdr:colOff>
                    <xdr:row>43</xdr:row>
                    <xdr:rowOff>0</xdr:rowOff>
                  </from>
                  <to>
                    <xdr:col>24</xdr:col>
                    <xdr:colOff>142875</xdr:colOff>
                    <xdr:row>43</xdr:row>
                    <xdr:rowOff>409575</xdr:rowOff>
                  </to>
                </anchor>
              </controlPr>
            </control>
          </mc:Choice>
        </mc:AlternateContent>
        <mc:AlternateContent xmlns:mc="http://schemas.openxmlformats.org/markup-compatibility/2006">
          <mc:Choice Requires="x14">
            <control shapeId="1183" r:id="rId42" name="Scroll Bar 159">
              <controlPr defaultSize="0" autoPict="0">
                <anchor moveWithCells="1">
                  <from>
                    <xdr:col>24</xdr:col>
                    <xdr:colOff>9525</xdr:colOff>
                    <xdr:row>44</xdr:row>
                    <xdr:rowOff>0</xdr:rowOff>
                  </from>
                  <to>
                    <xdr:col>24</xdr:col>
                    <xdr:colOff>142875</xdr:colOff>
                    <xdr:row>44</xdr:row>
                    <xdr:rowOff>409575</xdr:rowOff>
                  </to>
                </anchor>
              </controlPr>
            </control>
          </mc:Choice>
        </mc:AlternateContent>
        <mc:AlternateContent xmlns:mc="http://schemas.openxmlformats.org/markup-compatibility/2006">
          <mc:Choice Requires="x14">
            <control shapeId="1184" r:id="rId43" name="Scroll Bar 160">
              <controlPr defaultSize="0" autoPict="0">
                <anchor moveWithCells="1">
                  <from>
                    <xdr:col>24</xdr:col>
                    <xdr:colOff>9525</xdr:colOff>
                    <xdr:row>45</xdr:row>
                    <xdr:rowOff>0</xdr:rowOff>
                  </from>
                  <to>
                    <xdr:col>24</xdr:col>
                    <xdr:colOff>142875</xdr:colOff>
                    <xdr:row>45</xdr:row>
                    <xdr:rowOff>409575</xdr:rowOff>
                  </to>
                </anchor>
              </controlPr>
            </control>
          </mc:Choice>
        </mc:AlternateContent>
        <mc:AlternateContent xmlns:mc="http://schemas.openxmlformats.org/markup-compatibility/2006">
          <mc:Choice Requires="x14">
            <control shapeId="1185" r:id="rId44" name="Scroll Bar 161">
              <controlPr defaultSize="0" autoPict="0">
                <anchor moveWithCells="1">
                  <from>
                    <xdr:col>24</xdr:col>
                    <xdr:colOff>9525</xdr:colOff>
                    <xdr:row>46</xdr:row>
                    <xdr:rowOff>0</xdr:rowOff>
                  </from>
                  <to>
                    <xdr:col>24</xdr:col>
                    <xdr:colOff>142875</xdr:colOff>
                    <xdr:row>46</xdr:row>
                    <xdr:rowOff>409575</xdr:rowOff>
                  </to>
                </anchor>
              </controlPr>
            </control>
          </mc:Choice>
        </mc:AlternateContent>
        <mc:AlternateContent xmlns:mc="http://schemas.openxmlformats.org/markup-compatibility/2006">
          <mc:Choice Requires="x14">
            <control shapeId="1186" r:id="rId45" name="Scroll Bar 162">
              <controlPr defaultSize="0" autoPict="0">
                <anchor moveWithCells="1">
                  <from>
                    <xdr:col>24</xdr:col>
                    <xdr:colOff>9525</xdr:colOff>
                    <xdr:row>50</xdr:row>
                    <xdr:rowOff>0</xdr:rowOff>
                  </from>
                  <to>
                    <xdr:col>24</xdr:col>
                    <xdr:colOff>142875</xdr:colOff>
                    <xdr:row>50</xdr:row>
                    <xdr:rowOff>409575</xdr:rowOff>
                  </to>
                </anchor>
              </controlPr>
            </control>
          </mc:Choice>
        </mc:AlternateContent>
        <mc:AlternateContent xmlns:mc="http://schemas.openxmlformats.org/markup-compatibility/2006">
          <mc:Choice Requires="x14">
            <control shapeId="1187" r:id="rId46" name="Scroll Bar 163">
              <controlPr defaultSize="0" autoPict="0">
                <anchor moveWithCells="1">
                  <from>
                    <xdr:col>24</xdr:col>
                    <xdr:colOff>9525</xdr:colOff>
                    <xdr:row>53</xdr:row>
                    <xdr:rowOff>0</xdr:rowOff>
                  </from>
                  <to>
                    <xdr:col>24</xdr:col>
                    <xdr:colOff>142875</xdr:colOff>
                    <xdr:row>53</xdr:row>
                    <xdr:rowOff>409575</xdr:rowOff>
                  </to>
                </anchor>
              </controlPr>
            </control>
          </mc:Choice>
        </mc:AlternateContent>
        <mc:AlternateContent xmlns:mc="http://schemas.openxmlformats.org/markup-compatibility/2006">
          <mc:Choice Requires="x14">
            <control shapeId="1188" r:id="rId47" name="Scroll Bar 164">
              <controlPr defaultSize="0" autoPict="0">
                <anchor moveWithCells="1">
                  <from>
                    <xdr:col>40</xdr:col>
                    <xdr:colOff>19050</xdr:colOff>
                    <xdr:row>42</xdr:row>
                    <xdr:rowOff>19050</xdr:rowOff>
                  </from>
                  <to>
                    <xdr:col>40</xdr:col>
                    <xdr:colOff>152400</xdr:colOff>
                    <xdr:row>43</xdr:row>
                    <xdr:rowOff>9525</xdr:rowOff>
                  </to>
                </anchor>
              </controlPr>
            </control>
          </mc:Choice>
        </mc:AlternateContent>
        <mc:AlternateContent xmlns:mc="http://schemas.openxmlformats.org/markup-compatibility/2006">
          <mc:Choice Requires="x14">
            <control shapeId="1189" r:id="rId48" name="Scroll Bar 165">
              <controlPr defaultSize="0" autoPict="0">
                <anchor moveWithCells="1">
                  <from>
                    <xdr:col>40</xdr:col>
                    <xdr:colOff>19050</xdr:colOff>
                    <xdr:row>43</xdr:row>
                    <xdr:rowOff>19050</xdr:rowOff>
                  </from>
                  <to>
                    <xdr:col>40</xdr:col>
                    <xdr:colOff>152400</xdr:colOff>
                    <xdr:row>44</xdr:row>
                    <xdr:rowOff>9525</xdr:rowOff>
                  </to>
                </anchor>
              </controlPr>
            </control>
          </mc:Choice>
        </mc:AlternateContent>
        <mc:AlternateContent xmlns:mc="http://schemas.openxmlformats.org/markup-compatibility/2006">
          <mc:Choice Requires="x14">
            <control shapeId="1190" r:id="rId49" name="Scroll Bar 166">
              <controlPr defaultSize="0" autoPict="0">
                <anchor moveWithCells="1">
                  <from>
                    <xdr:col>40</xdr:col>
                    <xdr:colOff>19050</xdr:colOff>
                    <xdr:row>44</xdr:row>
                    <xdr:rowOff>19050</xdr:rowOff>
                  </from>
                  <to>
                    <xdr:col>40</xdr:col>
                    <xdr:colOff>152400</xdr:colOff>
                    <xdr:row>45</xdr:row>
                    <xdr:rowOff>9525</xdr:rowOff>
                  </to>
                </anchor>
              </controlPr>
            </control>
          </mc:Choice>
        </mc:AlternateContent>
        <mc:AlternateContent xmlns:mc="http://schemas.openxmlformats.org/markup-compatibility/2006">
          <mc:Choice Requires="x14">
            <control shapeId="1191" r:id="rId50" name="Scroll Bar 167">
              <controlPr defaultSize="0" autoPict="0">
                <anchor moveWithCells="1">
                  <from>
                    <xdr:col>40</xdr:col>
                    <xdr:colOff>19050</xdr:colOff>
                    <xdr:row>45</xdr:row>
                    <xdr:rowOff>19050</xdr:rowOff>
                  </from>
                  <to>
                    <xdr:col>40</xdr:col>
                    <xdr:colOff>152400</xdr:colOff>
                    <xdr:row>46</xdr:row>
                    <xdr:rowOff>9525</xdr:rowOff>
                  </to>
                </anchor>
              </controlPr>
            </control>
          </mc:Choice>
        </mc:AlternateContent>
        <mc:AlternateContent xmlns:mc="http://schemas.openxmlformats.org/markup-compatibility/2006">
          <mc:Choice Requires="x14">
            <control shapeId="1192" r:id="rId51" name="Scroll Bar 168">
              <controlPr defaultSize="0" autoPict="0">
                <anchor moveWithCells="1">
                  <from>
                    <xdr:col>40</xdr:col>
                    <xdr:colOff>19050</xdr:colOff>
                    <xdr:row>46</xdr:row>
                    <xdr:rowOff>19050</xdr:rowOff>
                  </from>
                  <to>
                    <xdr:col>40</xdr:col>
                    <xdr:colOff>152400</xdr:colOff>
                    <xdr:row>47</xdr:row>
                    <xdr:rowOff>9525</xdr:rowOff>
                  </to>
                </anchor>
              </controlPr>
            </control>
          </mc:Choice>
        </mc:AlternateContent>
        <mc:AlternateContent xmlns:mc="http://schemas.openxmlformats.org/markup-compatibility/2006">
          <mc:Choice Requires="x14">
            <control shapeId="1193" r:id="rId52" name="Scroll Bar 169">
              <controlPr defaultSize="0" autoPict="0">
                <anchor moveWithCells="1">
                  <from>
                    <xdr:col>40</xdr:col>
                    <xdr:colOff>19050</xdr:colOff>
                    <xdr:row>50</xdr:row>
                    <xdr:rowOff>19050</xdr:rowOff>
                  </from>
                  <to>
                    <xdr:col>40</xdr:col>
                    <xdr:colOff>152400</xdr:colOff>
                    <xdr:row>51</xdr:row>
                    <xdr:rowOff>9525</xdr:rowOff>
                  </to>
                </anchor>
              </controlPr>
            </control>
          </mc:Choice>
        </mc:AlternateContent>
        <mc:AlternateContent xmlns:mc="http://schemas.openxmlformats.org/markup-compatibility/2006">
          <mc:Choice Requires="x14">
            <control shapeId="1194" r:id="rId53" name="Scroll Bar 170">
              <controlPr defaultSize="0" autoPict="0">
                <anchor moveWithCells="1">
                  <from>
                    <xdr:col>40</xdr:col>
                    <xdr:colOff>19050</xdr:colOff>
                    <xdr:row>53</xdr:row>
                    <xdr:rowOff>19050</xdr:rowOff>
                  </from>
                  <to>
                    <xdr:col>40</xdr:col>
                    <xdr:colOff>152400</xdr:colOff>
                    <xdr:row>53</xdr:row>
                    <xdr:rowOff>428625</xdr:rowOff>
                  </to>
                </anchor>
              </controlPr>
            </control>
          </mc:Choice>
        </mc:AlternateContent>
        <mc:AlternateContent xmlns:mc="http://schemas.openxmlformats.org/markup-compatibility/2006">
          <mc:Choice Requires="x14">
            <control shapeId="1195" r:id="rId54" name="Spinner 171">
              <controlPr defaultSize="0" autoPict="0">
                <anchor moveWithCells="1" sizeWithCells="1">
                  <from>
                    <xdr:col>7</xdr:col>
                    <xdr:colOff>19050</xdr:colOff>
                    <xdr:row>42</xdr:row>
                    <xdr:rowOff>9525</xdr:rowOff>
                  </from>
                  <to>
                    <xdr:col>7</xdr:col>
                    <xdr:colOff>190500</xdr:colOff>
                    <xdr:row>43</xdr:row>
                    <xdr:rowOff>0</xdr:rowOff>
                  </to>
                </anchor>
              </controlPr>
            </control>
          </mc:Choice>
        </mc:AlternateContent>
        <mc:AlternateContent xmlns:mc="http://schemas.openxmlformats.org/markup-compatibility/2006">
          <mc:Choice Requires="x14">
            <control shapeId="1198" r:id="rId55" name="Check Box 174">
              <controlPr defaultSize="0" autoFill="0" autoLine="0" autoPict="0" altText="   milieu intérieur">
                <anchor moveWithCells="1">
                  <from>
                    <xdr:col>4</xdr:col>
                    <xdr:colOff>57150</xdr:colOff>
                    <xdr:row>42</xdr:row>
                    <xdr:rowOff>19050</xdr:rowOff>
                  </from>
                  <to>
                    <xdr:col>4</xdr:col>
                    <xdr:colOff>1152525</xdr:colOff>
                    <xdr:row>42</xdr:row>
                    <xdr:rowOff>180975</xdr:rowOff>
                  </to>
                </anchor>
              </controlPr>
            </control>
          </mc:Choice>
        </mc:AlternateContent>
        <mc:AlternateContent xmlns:mc="http://schemas.openxmlformats.org/markup-compatibility/2006">
          <mc:Choice Requires="x14">
            <control shapeId="1199" r:id="rId56" name="Check Box 175">
              <controlPr defaultSize="0" autoFill="0" autoLine="0" autoPict="0" altText="   milieu extérieur">
                <anchor moveWithCells="1">
                  <from>
                    <xdr:col>4</xdr:col>
                    <xdr:colOff>57150</xdr:colOff>
                    <xdr:row>42</xdr:row>
                    <xdr:rowOff>190500</xdr:rowOff>
                  </from>
                  <to>
                    <xdr:col>4</xdr:col>
                    <xdr:colOff>1076325</xdr:colOff>
                    <xdr:row>42</xdr:row>
                    <xdr:rowOff>390525</xdr:rowOff>
                  </to>
                </anchor>
              </controlPr>
            </control>
          </mc:Choice>
        </mc:AlternateContent>
        <mc:AlternateContent xmlns:mc="http://schemas.openxmlformats.org/markup-compatibility/2006">
          <mc:Choice Requires="x14">
            <control shapeId="1202" r:id="rId57" name="Check Box 178">
              <controlPr defaultSize="0" autoFill="0" autoLine="0" autoPict="0" altText="   milieu intérieur">
                <anchor moveWithCells="1">
                  <from>
                    <xdr:col>4</xdr:col>
                    <xdr:colOff>47625</xdr:colOff>
                    <xdr:row>43</xdr:row>
                    <xdr:rowOff>66675</xdr:rowOff>
                  </from>
                  <to>
                    <xdr:col>4</xdr:col>
                    <xdr:colOff>1133475</xdr:colOff>
                    <xdr:row>43</xdr:row>
                    <xdr:rowOff>228600</xdr:rowOff>
                  </to>
                </anchor>
              </controlPr>
            </control>
          </mc:Choice>
        </mc:AlternateContent>
        <mc:AlternateContent xmlns:mc="http://schemas.openxmlformats.org/markup-compatibility/2006">
          <mc:Choice Requires="x14">
            <control shapeId="1203" r:id="rId58" name="Check Box 179">
              <controlPr defaultSize="0" autoFill="0" autoLine="0" autoPict="0" altText="   milieu extérieur">
                <anchor moveWithCells="1">
                  <from>
                    <xdr:col>4</xdr:col>
                    <xdr:colOff>47625</xdr:colOff>
                    <xdr:row>43</xdr:row>
                    <xdr:rowOff>228600</xdr:rowOff>
                  </from>
                  <to>
                    <xdr:col>4</xdr:col>
                    <xdr:colOff>1066800</xdr:colOff>
                    <xdr:row>43</xdr:row>
                    <xdr:rowOff>409575</xdr:rowOff>
                  </to>
                </anchor>
              </controlPr>
            </control>
          </mc:Choice>
        </mc:AlternateContent>
        <mc:AlternateContent xmlns:mc="http://schemas.openxmlformats.org/markup-compatibility/2006">
          <mc:Choice Requires="x14">
            <control shapeId="1206" r:id="rId59" name="Check Box 182">
              <controlPr defaultSize="0" autoFill="0" autoLine="0" autoPict="0" altText="   milieu intérieur">
                <anchor moveWithCells="1">
                  <from>
                    <xdr:col>4</xdr:col>
                    <xdr:colOff>47625</xdr:colOff>
                    <xdr:row>44</xdr:row>
                    <xdr:rowOff>76200</xdr:rowOff>
                  </from>
                  <to>
                    <xdr:col>4</xdr:col>
                    <xdr:colOff>1133475</xdr:colOff>
                    <xdr:row>44</xdr:row>
                    <xdr:rowOff>238125</xdr:rowOff>
                  </to>
                </anchor>
              </controlPr>
            </control>
          </mc:Choice>
        </mc:AlternateContent>
        <mc:AlternateContent xmlns:mc="http://schemas.openxmlformats.org/markup-compatibility/2006">
          <mc:Choice Requires="x14">
            <control shapeId="1207" r:id="rId60" name="Check Box 183">
              <controlPr defaultSize="0" autoFill="0" autoLine="0" autoPict="0" altText="   milieu extérieur">
                <anchor moveWithCells="1">
                  <from>
                    <xdr:col>4</xdr:col>
                    <xdr:colOff>47625</xdr:colOff>
                    <xdr:row>44</xdr:row>
                    <xdr:rowOff>228600</xdr:rowOff>
                  </from>
                  <to>
                    <xdr:col>4</xdr:col>
                    <xdr:colOff>1066800</xdr:colOff>
                    <xdr:row>44</xdr:row>
                    <xdr:rowOff>409575</xdr:rowOff>
                  </to>
                </anchor>
              </controlPr>
            </control>
          </mc:Choice>
        </mc:AlternateContent>
        <mc:AlternateContent xmlns:mc="http://schemas.openxmlformats.org/markup-compatibility/2006">
          <mc:Choice Requires="x14">
            <control shapeId="1210" r:id="rId61" name="Check Box 186">
              <controlPr defaultSize="0" autoFill="0" autoLine="0" autoPict="0" altText="   milieu intérieur">
                <anchor moveWithCells="1">
                  <from>
                    <xdr:col>4</xdr:col>
                    <xdr:colOff>38100</xdr:colOff>
                    <xdr:row>45</xdr:row>
                    <xdr:rowOff>66675</xdr:rowOff>
                  </from>
                  <to>
                    <xdr:col>4</xdr:col>
                    <xdr:colOff>1123950</xdr:colOff>
                    <xdr:row>45</xdr:row>
                    <xdr:rowOff>228600</xdr:rowOff>
                  </to>
                </anchor>
              </controlPr>
            </control>
          </mc:Choice>
        </mc:AlternateContent>
        <mc:AlternateContent xmlns:mc="http://schemas.openxmlformats.org/markup-compatibility/2006">
          <mc:Choice Requires="x14">
            <control shapeId="1211" r:id="rId62" name="Check Box 187">
              <controlPr defaultSize="0" autoFill="0" autoLine="0" autoPict="0" altText="   milieu extérieur">
                <anchor moveWithCells="1">
                  <from>
                    <xdr:col>4</xdr:col>
                    <xdr:colOff>38100</xdr:colOff>
                    <xdr:row>45</xdr:row>
                    <xdr:rowOff>219075</xdr:rowOff>
                  </from>
                  <to>
                    <xdr:col>4</xdr:col>
                    <xdr:colOff>1057275</xdr:colOff>
                    <xdr:row>45</xdr:row>
                    <xdr:rowOff>400050</xdr:rowOff>
                  </to>
                </anchor>
              </controlPr>
            </control>
          </mc:Choice>
        </mc:AlternateContent>
        <mc:AlternateContent xmlns:mc="http://schemas.openxmlformats.org/markup-compatibility/2006">
          <mc:Choice Requires="x14">
            <control shapeId="1214" r:id="rId63" name="Check Box 190">
              <controlPr defaultSize="0" autoFill="0" autoLine="0" autoPict="0" altText="   milieu intérieur">
                <anchor moveWithCells="1">
                  <from>
                    <xdr:col>4</xdr:col>
                    <xdr:colOff>38100</xdr:colOff>
                    <xdr:row>46</xdr:row>
                    <xdr:rowOff>57150</xdr:rowOff>
                  </from>
                  <to>
                    <xdr:col>4</xdr:col>
                    <xdr:colOff>1123950</xdr:colOff>
                    <xdr:row>46</xdr:row>
                    <xdr:rowOff>219075</xdr:rowOff>
                  </to>
                </anchor>
              </controlPr>
            </control>
          </mc:Choice>
        </mc:AlternateContent>
        <mc:AlternateContent xmlns:mc="http://schemas.openxmlformats.org/markup-compatibility/2006">
          <mc:Choice Requires="x14">
            <control shapeId="1215" r:id="rId64" name="Check Box 191">
              <controlPr defaultSize="0" autoFill="0" autoLine="0" autoPict="0" altText="  milieu extérieur">
                <anchor moveWithCells="1">
                  <from>
                    <xdr:col>4</xdr:col>
                    <xdr:colOff>38100</xdr:colOff>
                    <xdr:row>46</xdr:row>
                    <xdr:rowOff>209550</xdr:rowOff>
                  </from>
                  <to>
                    <xdr:col>4</xdr:col>
                    <xdr:colOff>1057275</xdr:colOff>
                    <xdr:row>46</xdr:row>
                    <xdr:rowOff>390525</xdr:rowOff>
                  </to>
                </anchor>
              </controlPr>
            </control>
          </mc:Choice>
        </mc:AlternateContent>
        <mc:AlternateContent xmlns:mc="http://schemas.openxmlformats.org/markup-compatibility/2006">
          <mc:Choice Requires="x14">
            <control shapeId="1218" r:id="rId65" name="Check Box 194">
              <controlPr defaultSize="0" autoFill="0" autoLine="0" autoPict="0" altText="   milieu intérieur">
                <anchor moveWithCells="1">
                  <from>
                    <xdr:col>4</xdr:col>
                    <xdr:colOff>28575</xdr:colOff>
                    <xdr:row>50</xdr:row>
                    <xdr:rowOff>38100</xdr:rowOff>
                  </from>
                  <to>
                    <xdr:col>4</xdr:col>
                    <xdr:colOff>1114425</xdr:colOff>
                    <xdr:row>50</xdr:row>
                    <xdr:rowOff>200025</xdr:rowOff>
                  </to>
                </anchor>
              </controlPr>
            </control>
          </mc:Choice>
        </mc:AlternateContent>
        <mc:AlternateContent xmlns:mc="http://schemas.openxmlformats.org/markup-compatibility/2006">
          <mc:Choice Requires="x14">
            <control shapeId="1219" r:id="rId66" name="Check Box 195">
              <controlPr defaultSize="0" autoFill="0" autoLine="0" autoPict="0" altText="   milieu extérieur">
                <anchor moveWithCells="1">
                  <from>
                    <xdr:col>4</xdr:col>
                    <xdr:colOff>28575</xdr:colOff>
                    <xdr:row>50</xdr:row>
                    <xdr:rowOff>200025</xdr:rowOff>
                  </from>
                  <to>
                    <xdr:col>4</xdr:col>
                    <xdr:colOff>1047750</xdr:colOff>
                    <xdr:row>50</xdr:row>
                    <xdr:rowOff>381000</xdr:rowOff>
                  </to>
                </anchor>
              </controlPr>
            </control>
          </mc:Choice>
        </mc:AlternateContent>
        <mc:AlternateContent xmlns:mc="http://schemas.openxmlformats.org/markup-compatibility/2006">
          <mc:Choice Requires="x14">
            <control shapeId="1222" r:id="rId67" name="Check Box 198">
              <controlPr defaultSize="0" autoFill="0" autoLine="0" autoPict="0" altText="   milieu intérieur">
                <anchor moveWithCells="1">
                  <from>
                    <xdr:col>4</xdr:col>
                    <xdr:colOff>28575</xdr:colOff>
                    <xdr:row>53</xdr:row>
                    <xdr:rowOff>66675</xdr:rowOff>
                  </from>
                  <to>
                    <xdr:col>4</xdr:col>
                    <xdr:colOff>1114425</xdr:colOff>
                    <xdr:row>53</xdr:row>
                    <xdr:rowOff>228600</xdr:rowOff>
                  </to>
                </anchor>
              </controlPr>
            </control>
          </mc:Choice>
        </mc:AlternateContent>
        <mc:AlternateContent xmlns:mc="http://schemas.openxmlformats.org/markup-compatibility/2006">
          <mc:Choice Requires="x14">
            <control shapeId="1223" r:id="rId68" name="Check Box 199">
              <controlPr defaultSize="0" autoFill="0" autoLine="0" autoPict="0" altText="   milieu extérieur">
                <anchor moveWithCells="1">
                  <from>
                    <xdr:col>4</xdr:col>
                    <xdr:colOff>28575</xdr:colOff>
                    <xdr:row>53</xdr:row>
                    <xdr:rowOff>228600</xdr:rowOff>
                  </from>
                  <to>
                    <xdr:col>4</xdr:col>
                    <xdr:colOff>1047750</xdr:colOff>
                    <xdr:row>53</xdr:row>
                    <xdr:rowOff>409575</xdr:rowOff>
                  </to>
                </anchor>
              </controlPr>
            </control>
          </mc:Choice>
        </mc:AlternateContent>
        <mc:AlternateContent xmlns:mc="http://schemas.openxmlformats.org/markup-compatibility/2006">
          <mc:Choice Requires="x14">
            <control shapeId="1224" r:id="rId69" name="Check Box 200">
              <controlPr defaultSize="0" autoFill="0" autoLine="0" autoPict="0" altText="            =">
                <anchor moveWithCells="1">
                  <from>
                    <xdr:col>20</xdr:col>
                    <xdr:colOff>0</xdr:colOff>
                    <xdr:row>45</xdr:row>
                    <xdr:rowOff>247650</xdr:rowOff>
                  </from>
                  <to>
                    <xdr:col>23</xdr:col>
                    <xdr:colOff>28575</xdr:colOff>
                    <xdr:row>45</xdr:row>
                    <xdr:rowOff>361950</xdr:rowOff>
                  </to>
                </anchor>
              </controlPr>
            </control>
          </mc:Choice>
        </mc:AlternateContent>
        <mc:AlternateContent xmlns:mc="http://schemas.openxmlformats.org/markup-compatibility/2006">
          <mc:Choice Requires="x14">
            <control shapeId="1227" r:id="rId70" name="Check Box 203">
              <controlPr defaultSize="0" autoFill="0" autoLine="0" autoPict="0">
                <anchor moveWithCells="1">
                  <from>
                    <xdr:col>20</xdr:col>
                    <xdr:colOff>0</xdr:colOff>
                    <xdr:row>53</xdr:row>
                    <xdr:rowOff>66675</xdr:rowOff>
                  </from>
                  <to>
                    <xdr:col>20</xdr:col>
                    <xdr:colOff>381000</xdr:colOff>
                    <xdr:row>53</xdr:row>
                    <xdr:rowOff>200025</xdr:rowOff>
                  </to>
                </anchor>
              </controlPr>
            </control>
          </mc:Choice>
        </mc:AlternateContent>
        <mc:AlternateContent xmlns:mc="http://schemas.openxmlformats.org/markup-compatibility/2006">
          <mc:Choice Requires="x14">
            <control shapeId="1228" r:id="rId71" name="Check Box 204">
              <controlPr defaultSize="0" autoFill="0" autoLine="0" autoPict="0" altText="            =">
                <anchor moveWithCells="1">
                  <from>
                    <xdr:col>20</xdr:col>
                    <xdr:colOff>0</xdr:colOff>
                    <xdr:row>53</xdr:row>
                    <xdr:rowOff>247650</xdr:rowOff>
                  </from>
                  <to>
                    <xdr:col>23</xdr:col>
                    <xdr:colOff>28575</xdr:colOff>
                    <xdr:row>53</xdr:row>
                    <xdr:rowOff>361950</xdr:rowOff>
                  </to>
                </anchor>
              </controlPr>
            </control>
          </mc:Choice>
        </mc:AlternateContent>
        <mc:AlternateContent xmlns:mc="http://schemas.openxmlformats.org/markup-compatibility/2006">
          <mc:Choice Requires="x14">
            <control shapeId="1231" r:id="rId72" name="Check Box 207">
              <controlPr defaultSize="0" autoFill="0" autoLine="0" autoPict="0">
                <anchor moveWithCells="1">
                  <from>
                    <xdr:col>20</xdr:col>
                    <xdr:colOff>0</xdr:colOff>
                    <xdr:row>46</xdr:row>
                    <xdr:rowOff>76200</xdr:rowOff>
                  </from>
                  <to>
                    <xdr:col>20</xdr:col>
                    <xdr:colOff>381000</xdr:colOff>
                    <xdr:row>46</xdr:row>
                    <xdr:rowOff>209550</xdr:rowOff>
                  </to>
                </anchor>
              </controlPr>
            </control>
          </mc:Choice>
        </mc:AlternateContent>
        <mc:AlternateContent xmlns:mc="http://schemas.openxmlformats.org/markup-compatibility/2006">
          <mc:Choice Requires="x14">
            <control shapeId="1232" r:id="rId73" name="Check Box 208">
              <controlPr defaultSize="0" autoFill="0" autoLine="0" autoPict="0" altText="            =">
                <anchor moveWithCells="1">
                  <from>
                    <xdr:col>20</xdr:col>
                    <xdr:colOff>0</xdr:colOff>
                    <xdr:row>46</xdr:row>
                    <xdr:rowOff>257175</xdr:rowOff>
                  </from>
                  <to>
                    <xdr:col>23</xdr:col>
                    <xdr:colOff>28575</xdr:colOff>
                    <xdr:row>46</xdr:row>
                    <xdr:rowOff>371475</xdr:rowOff>
                  </to>
                </anchor>
              </controlPr>
            </control>
          </mc:Choice>
        </mc:AlternateContent>
        <mc:AlternateContent xmlns:mc="http://schemas.openxmlformats.org/markup-compatibility/2006">
          <mc:Choice Requires="x14">
            <control shapeId="1233" r:id="rId74" name="Check Box 209">
              <controlPr defaultSize="0" autoFill="0" autoLine="0" autoPict="0">
                <anchor moveWithCells="1">
                  <from>
                    <xdr:col>20</xdr:col>
                    <xdr:colOff>0</xdr:colOff>
                    <xdr:row>50</xdr:row>
                    <xdr:rowOff>76200</xdr:rowOff>
                  </from>
                  <to>
                    <xdr:col>20</xdr:col>
                    <xdr:colOff>381000</xdr:colOff>
                    <xdr:row>50</xdr:row>
                    <xdr:rowOff>209550</xdr:rowOff>
                  </to>
                </anchor>
              </controlPr>
            </control>
          </mc:Choice>
        </mc:AlternateContent>
        <mc:AlternateContent xmlns:mc="http://schemas.openxmlformats.org/markup-compatibility/2006">
          <mc:Choice Requires="x14">
            <control shapeId="1234" r:id="rId75" name="Check Box 210">
              <controlPr defaultSize="0" autoFill="0" autoLine="0" autoPict="0" altText="            =">
                <anchor moveWithCells="1">
                  <from>
                    <xdr:col>20</xdr:col>
                    <xdr:colOff>0</xdr:colOff>
                    <xdr:row>50</xdr:row>
                    <xdr:rowOff>257175</xdr:rowOff>
                  </from>
                  <to>
                    <xdr:col>23</xdr:col>
                    <xdr:colOff>28575</xdr:colOff>
                    <xdr:row>50</xdr:row>
                    <xdr:rowOff>371475</xdr:rowOff>
                  </to>
                </anchor>
              </controlPr>
            </control>
          </mc:Choice>
        </mc:AlternateContent>
        <mc:AlternateContent xmlns:mc="http://schemas.openxmlformats.org/markup-compatibility/2006">
          <mc:Choice Requires="x14">
            <control shapeId="1245" r:id="rId76" name="Check Box 221">
              <controlPr defaultSize="0" autoFill="0" autoLine="0" autoPict="0" altText="   milieu intérieur">
                <anchor moveWithCells="1">
                  <from>
                    <xdr:col>26</xdr:col>
                    <xdr:colOff>142875</xdr:colOff>
                    <xdr:row>25</xdr:row>
                    <xdr:rowOff>9525</xdr:rowOff>
                  </from>
                  <to>
                    <xdr:col>26</xdr:col>
                    <xdr:colOff>723900</xdr:colOff>
                    <xdr:row>25</xdr:row>
                    <xdr:rowOff>180975</xdr:rowOff>
                  </to>
                </anchor>
              </controlPr>
            </control>
          </mc:Choice>
        </mc:AlternateContent>
        <mc:AlternateContent xmlns:mc="http://schemas.openxmlformats.org/markup-compatibility/2006">
          <mc:Choice Requires="x14">
            <control shapeId="1246" r:id="rId77" name="Check Box 222">
              <controlPr defaultSize="0" autoFill="0" autoLine="0" autoPict="0" altText="   milieu intérieur">
                <anchor moveWithCells="1">
                  <from>
                    <xdr:col>26</xdr:col>
                    <xdr:colOff>1095375</xdr:colOff>
                    <xdr:row>25</xdr:row>
                    <xdr:rowOff>9525</xdr:rowOff>
                  </from>
                  <to>
                    <xdr:col>26</xdr:col>
                    <xdr:colOff>1676400</xdr:colOff>
                    <xdr:row>25</xdr:row>
                    <xdr:rowOff>180975</xdr:rowOff>
                  </to>
                </anchor>
              </controlPr>
            </control>
          </mc:Choice>
        </mc:AlternateContent>
        <mc:AlternateContent xmlns:mc="http://schemas.openxmlformats.org/markup-compatibility/2006">
          <mc:Choice Requires="x14">
            <control shapeId="1247" r:id="rId78" name="Check Box 223">
              <controlPr defaultSize="0" autoFill="0" autoLine="0" autoPict="0" altText="   milieu intérieur">
                <anchor moveWithCells="1">
                  <from>
                    <xdr:col>26</xdr:col>
                    <xdr:colOff>142875</xdr:colOff>
                    <xdr:row>26</xdr:row>
                    <xdr:rowOff>9525</xdr:rowOff>
                  </from>
                  <to>
                    <xdr:col>26</xdr:col>
                    <xdr:colOff>723900</xdr:colOff>
                    <xdr:row>26</xdr:row>
                    <xdr:rowOff>180975</xdr:rowOff>
                  </to>
                </anchor>
              </controlPr>
            </control>
          </mc:Choice>
        </mc:AlternateContent>
        <mc:AlternateContent xmlns:mc="http://schemas.openxmlformats.org/markup-compatibility/2006">
          <mc:Choice Requires="x14">
            <control shapeId="1248" r:id="rId79" name="Check Box 224">
              <controlPr defaultSize="0" autoFill="0" autoLine="0" autoPict="0" altText="   milieu intérieur">
                <anchor moveWithCells="1">
                  <from>
                    <xdr:col>26</xdr:col>
                    <xdr:colOff>1095375</xdr:colOff>
                    <xdr:row>26</xdr:row>
                    <xdr:rowOff>9525</xdr:rowOff>
                  </from>
                  <to>
                    <xdr:col>26</xdr:col>
                    <xdr:colOff>1676400</xdr:colOff>
                    <xdr:row>26</xdr:row>
                    <xdr:rowOff>180975</xdr:rowOff>
                  </to>
                </anchor>
              </controlPr>
            </control>
          </mc:Choice>
        </mc:AlternateContent>
        <mc:AlternateContent xmlns:mc="http://schemas.openxmlformats.org/markup-compatibility/2006">
          <mc:Choice Requires="x14">
            <control shapeId="1249" r:id="rId80" name="Check Box 225">
              <controlPr defaultSize="0" autoFill="0" autoLine="0" autoPict="0" altText="   milieu intérieur">
                <anchor moveWithCells="1">
                  <from>
                    <xdr:col>26</xdr:col>
                    <xdr:colOff>142875</xdr:colOff>
                    <xdr:row>27</xdr:row>
                    <xdr:rowOff>9525</xdr:rowOff>
                  </from>
                  <to>
                    <xdr:col>26</xdr:col>
                    <xdr:colOff>723900</xdr:colOff>
                    <xdr:row>27</xdr:row>
                    <xdr:rowOff>180975</xdr:rowOff>
                  </to>
                </anchor>
              </controlPr>
            </control>
          </mc:Choice>
        </mc:AlternateContent>
        <mc:AlternateContent xmlns:mc="http://schemas.openxmlformats.org/markup-compatibility/2006">
          <mc:Choice Requires="x14">
            <control shapeId="1250" r:id="rId81" name="Check Box 226">
              <controlPr defaultSize="0" autoFill="0" autoLine="0" autoPict="0" altText="   milieu intérieur">
                <anchor moveWithCells="1">
                  <from>
                    <xdr:col>26</xdr:col>
                    <xdr:colOff>1095375</xdr:colOff>
                    <xdr:row>27</xdr:row>
                    <xdr:rowOff>9525</xdr:rowOff>
                  </from>
                  <to>
                    <xdr:col>26</xdr:col>
                    <xdr:colOff>1676400</xdr:colOff>
                    <xdr:row>27</xdr:row>
                    <xdr:rowOff>180975</xdr:rowOff>
                  </to>
                </anchor>
              </controlPr>
            </control>
          </mc:Choice>
        </mc:AlternateContent>
        <mc:AlternateContent xmlns:mc="http://schemas.openxmlformats.org/markup-compatibility/2006">
          <mc:Choice Requires="x14">
            <control shapeId="1251" r:id="rId82" name="Check Box 227">
              <controlPr defaultSize="0" autoFill="0" autoLine="0" autoPict="0" altText="   milieu intérieur">
                <anchor moveWithCells="1">
                  <from>
                    <xdr:col>26</xdr:col>
                    <xdr:colOff>142875</xdr:colOff>
                    <xdr:row>28</xdr:row>
                    <xdr:rowOff>9525</xdr:rowOff>
                  </from>
                  <to>
                    <xdr:col>26</xdr:col>
                    <xdr:colOff>723900</xdr:colOff>
                    <xdr:row>28</xdr:row>
                    <xdr:rowOff>180975</xdr:rowOff>
                  </to>
                </anchor>
              </controlPr>
            </control>
          </mc:Choice>
        </mc:AlternateContent>
        <mc:AlternateContent xmlns:mc="http://schemas.openxmlformats.org/markup-compatibility/2006">
          <mc:Choice Requires="x14">
            <control shapeId="1252" r:id="rId83" name="Check Box 228">
              <controlPr defaultSize="0" autoFill="0" autoLine="0" autoPict="0" altText="   milieu intérieur">
                <anchor moveWithCells="1">
                  <from>
                    <xdr:col>26</xdr:col>
                    <xdr:colOff>1095375</xdr:colOff>
                    <xdr:row>28</xdr:row>
                    <xdr:rowOff>9525</xdr:rowOff>
                  </from>
                  <to>
                    <xdr:col>26</xdr:col>
                    <xdr:colOff>1676400</xdr:colOff>
                    <xdr:row>28</xdr:row>
                    <xdr:rowOff>180975</xdr:rowOff>
                  </to>
                </anchor>
              </controlPr>
            </control>
          </mc:Choice>
        </mc:AlternateContent>
        <mc:AlternateContent xmlns:mc="http://schemas.openxmlformats.org/markup-compatibility/2006">
          <mc:Choice Requires="x14">
            <control shapeId="1253" r:id="rId84" name="Check Box 229">
              <controlPr defaultSize="0" autoFill="0" autoLine="0" autoPict="0" altText="   milieu intérieur">
                <anchor moveWithCells="1">
                  <from>
                    <xdr:col>26</xdr:col>
                    <xdr:colOff>142875</xdr:colOff>
                    <xdr:row>29</xdr:row>
                    <xdr:rowOff>9525</xdr:rowOff>
                  </from>
                  <to>
                    <xdr:col>26</xdr:col>
                    <xdr:colOff>723900</xdr:colOff>
                    <xdr:row>29</xdr:row>
                    <xdr:rowOff>180975</xdr:rowOff>
                  </to>
                </anchor>
              </controlPr>
            </control>
          </mc:Choice>
        </mc:AlternateContent>
        <mc:AlternateContent xmlns:mc="http://schemas.openxmlformats.org/markup-compatibility/2006">
          <mc:Choice Requires="x14">
            <control shapeId="1254" r:id="rId85" name="Check Box 230">
              <controlPr defaultSize="0" autoFill="0" autoLine="0" autoPict="0" altText="   milieu intérieur">
                <anchor moveWithCells="1">
                  <from>
                    <xdr:col>26</xdr:col>
                    <xdr:colOff>1095375</xdr:colOff>
                    <xdr:row>29</xdr:row>
                    <xdr:rowOff>9525</xdr:rowOff>
                  </from>
                  <to>
                    <xdr:col>26</xdr:col>
                    <xdr:colOff>1676400</xdr:colOff>
                    <xdr:row>29</xdr:row>
                    <xdr:rowOff>180975</xdr:rowOff>
                  </to>
                </anchor>
              </controlPr>
            </control>
          </mc:Choice>
        </mc:AlternateContent>
        <mc:AlternateContent xmlns:mc="http://schemas.openxmlformats.org/markup-compatibility/2006">
          <mc:Choice Requires="x14">
            <control shapeId="1255" r:id="rId86" name="Check Box 231">
              <controlPr defaultSize="0" autoFill="0" autoLine="0" autoPict="0" altText="   milieu intérieur">
                <anchor moveWithCells="1">
                  <from>
                    <xdr:col>26</xdr:col>
                    <xdr:colOff>142875</xdr:colOff>
                    <xdr:row>30</xdr:row>
                    <xdr:rowOff>9525</xdr:rowOff>
                  </from>
                  <to>
                    <xdr:col>26</xdr:col>
                    <xdr:colOff>723900</xdr:colOff>
                    <xdr:row>30</xdr:row>
                    <xdr:rowOff>180975</xdr:rowOff>
                  </to>
                </anchor>
              </controlPr>
            </control>
          </mc:Choice>
        </mc:AlternateContent>
        <mc:AlternateContent xmlns:mc="http://schemas.openxmlformats.org/markup-compatibility/2006">
          <mc:Choice Requires="x14">
            <control shapeId="1256" r:id="rId87" name="Check Box 232">
              <controlPr defaultSize="0" autoFill="0" autoLine="0" autoPict="0" altText="   milieu intérieur">
                <anchor moveWithCells="1">
                  <from>
                    <xdr:col>26</xdr:col>
                    <xdr:colOff>1095375</xdr:colOff>
                    <xdr:row>30</xdr:row>
                    <xdr:rowOff>9525</xdr:rowOff>
                  </from>
                  <to>
                    <xdr:col>26</xdr:col>
                    <xdr:colOff>1676400</xdr:colOff>
                    <xdr:row>30</xdr:row>
                    <xdr:rowOff>180975</xdr:rowOff>
                  </to>
                </anchor>
              </controlPr>
            </control>
          </mc:Choice>
        </mc:AlternateContent>
        <mc:AlternateContent xmlns:mc="http://schemas.openxmlformats.org/markup-compatibility/2006">
          <mc:Choice Requires="x14">
            <control shapeId="1257" r:id="rId88" name="Check Box 233">
              <controlPr defaultSize="0" autoFill="0" autoLine="0" autoPict="0" altText="   milieu intérieur">
                <anchor moveWithCells="1">
                  <from>
                    <xdr:col>26</xdr:col>
                    <xdr:colOff>142875</xdr:colOff>
                    <xdr:row>31</xdr:row>
                    <xdr:rowOff>19050</xdr:rowOff>
                  </from>
                  <to>
                    <xdr:col>26</xdr:col>
                    <xdr:colOff>723900</xdr:colOff>
                    <xdr:row>31</xdr:row>
                    <xdr:rowOff>190500</xdr:rowOff>
                  </to>
                </anchor>
              </controlPr>
            </control>
          </mc:Choice>
        </mc:AlternateContent>
        <mc:AlternateContent xmlns:mc="http://schemas.openxmlformats.org/markup-compatibility/2006">
          <mc:Choice Requires="x14">
            <control shapeId="1258" r:id="rId89" name="Check Box 234">
              <controlPr defaultSize="0" autoFill="0" autoLine="0" autoPict="0" altText="   milieu intérieur">
                <anchor moveWithCells="1">
                  <from>
                    <xdr:col>26</xdr:col>
                    <xdr:colOff>1095375</xdr:colOff>
                    <xdr:row>31</xdr:row>
                    <xdr:rowOff>19050</xdr:rowOff>
                  </from>
                  <to>
                    <xdr:col>26</xdr:col>
                    <xdr:colOff>1676400</xdr:colOff>
                    <xdr:row>31</xdr:row>
                    <xdr:rowOff>190500</xdr:rowOff>
                  </to>
                </anchor>
              </controlPr>
            </control>
          </mc:Choice>
        </mc:AlternateContent>
        <mc:AlternateContent xmlns:mc="http://schemas.openxmlformats.org/markup-compatibility/2006">
          <mc:Choice Requires="x14">
            <control shapeId="1259" r:id="rId90" name="Check Box 235">
              <controlPr defaultSize="0" autoFill="0" autoLine="0" autoPict="0" altText="   milieu intérieur">
                <anchor moveWithCells="1">
                  <from>
                    <xdr:col>26</xdr:col>
                    <xdr:colOff>142875</xdr:colOff>
                    <xdr:row>32</xdr:row>
                    <xdr:rowOff>19050</xdr:rowOff>
                  </from>
                  <to>
                    <xdr:col>26</xdr:col>
                    <xdr:colOff>723900</xdr:colOff>
                    <xdr:row>32</xdr:row>
                    <xdr:rowOff>190500</xdr:rowOff>
                  </to>
                </anchor>
              </controlPr>
            </control>
          </mc:Choice>
        </mc:AlternateContent>
        <mc:AlternateContent xmlns:mc="http://schemas.openxmlformats.org/markup-compatibility/2006">
          <mc:Choice Requires="x14">
            <control shapeId="1260" r:id="rId91" name="Check Box 236">
              <controlPr defaultSize="0" autoFill="0" autoLine="0" autoPict="0" altText="   milieu intérieur">
                <anchor moveWithCells="1">
                  <from>
                    <xdr:col>26</xdr:col>
                    <xdr:colOff>1095375</xdr:colOff>
                    <xdr:row>32</xdr:row>
                    <xdr:rowOff>19050</xdr:rowOff>
                  </from>
                  <to>
                    <xdr:col>26</xdr:col>
                    <xdr:colOff>1676400</xdr:colOff>
                    <xdr:row>32</xdr:row>
                    <xdr:rowOff>190500</xdr:rowOff>
                  </to>
                </anchor>
              </controlPr>
            </control>
          </mc:Choice>
        </mc:AlternateContent>
        <mc:AlternateContent xmlns:mc="http://schemas.openxmlformats.org/markup-compatibility/2006">
          <mc:Choice Requires="x14">
            <control shapeId="1261" r:id="rId92" name="Check Box 237">
              <controlPr defaultSize="0" autoFill="0" autoLine="0" autoPict="0" altText="   milieu intérieur">
                <anchor moveWithCells="1">
                  <from>
                    <xdr:col>26</xdr:col>
                    <xdr:colOff>142875</xdr:colOff>
                    <xdr:row>33</xdr:row>
                    <xdr:rowOff>9525</xdr:rowOff>
                  </from>
                  <to>
                    <xdr:col>26</xdr:col>
                    <xdr:colOff>723900</xdr:colOff>
                    <xdr:row>33</xdr:row>
                    <xdr:rowOff>180975</xdr:rowOff>
                  </to>
                </anchor>
              </controlPr>
            </control>
          </mc:Choice>
        </mc:AlternateContent>
        <mc:AlternateContent xmlns:mc="http://schemas.openxmlformats.org/markup-compatibility/2006">
          <mc:Choice Requires="x14">
            <control shapeId="1262" r:id="rId93" name="Check Box 238">
              <controlPr defaultSize="0" autoFill="0" autoLine="0" autoPict="0" altText="   milieu intérieur">
                <anchor moveWithCells="1">
                  <from>
                    <xdr:col>26</xdr:col>
                    <xdr:colOff>1095375</xdr:colOff>
                    <xdr:row>33</xdr:row>
                    <xdr:rowOff>9525</xdr:rowOff>
                  </from>
                  <to>
                    <xdr:col>26</xdr:col>
                    <xdr:colOff>1676400</xdr:colOff>
                    <xdr:row>33</xdr:row>
                    <xdr:rowOff>180975</xdr:rowOff>
                  </to>
                </anchor>
              </controlPr>
            </control>
          </mc:Choice>
        </mc:AlternateContent>
        <mc:AlternateContent xmlns:mc="http://schemas.openxmlformats.org/markup-compatibility/2006">
          <mc:Choice Requires="x14">
            <control shapeId="1263" r:id="rId94" name="Check Box 239">
              <controlPr defaultSize="0" autoFill="0" autoLine="0" autoPict="0" altText="   milieu intérieur">
                <anchor moveWithCells="1">
                  <from>
                    <xdr:col>26</xdr:col>
                    <xdr:colOff>142875</xdr:colOff>
                    <xdr:row>34</xdr:row>
                    <xdr:rowOff>9525</xdr:rowOff>
                  </from>
                  <to>
                    <xdr:col>26</xdr:col>
                    <xdr:colOff>723900</xdr:colOff>
                    <xdr:row>34</xdr:row>
                    <xdr:rowOff>180975</xdr:rowOff>
                  </to>
                </anchor>
              </controlPr>
            </control>
          </mc:Choice>
        </mc:AlternateContent>
        <mc:AlternateContent xmlns:mc="http://schemas.openxmlformats.org/markup-compatibility/2006">
          <mc:Choice Requires="x14">
            <control shapeId="1264" r:id="rId95" name="Check Box 240">
              <controlPr defaultSize="0" autoFill="0" autoLine="0" autoPict="0" altText="   milieu intérieur">
                <anchor moveWithCells="1">
                  <from>
                    <xdr:col>26</xdr:col>
                    <xdr:colOff>1095375</xdr:colOff>
                    <xdr:row>34</xdr:row>
                    <xdr:rowOff>9525</xdr:rowOff>
                  </from>
                  <to>
                    <xdr:col>26</xdr:col>
                    <xdr:colOff>1676400</xdr:colOff>
                    <xdr:row>34</xdr:row>
                    <xdr:rowOff>180975</xdr:rowOff>
                  </to>
                </anchor>
              </controlPr>
            </control>
          </mc:Choice>
        </mc:AlternateContent>
        <mc:AlternateContent xmlns:mc="http://schemas.openxmlformats.org/markup-compatibility/2006">
          <mc:Choice Requires="x14">
            <control shapeId="1265" r:id="rId96" name="Check Box 241">
              <controlPr defaultSize="0" autoFill="0" autoLine="0" autoPict="0" altText="   milieu intérieur">
                <anchor moveWithCells="1">
                  <from>
                    <xdr:col>26</xdr:col>
                    <xdr:colOff>142875</xdr:colOff>
                    <xdr:row>35</xdr:row>
                    <xdr:rowOff>9525</xdr:rowOff>
                  </from>
                  <to>
                    <xdr:col>26</xdr:col>
                    <xdr:colOff>723900</xdr:colOff>
                    <xdr:row>35</xdr:row>
                    <xdr:rowOff>180975</xdr:rowOff>
                  </to>
                </anchor>
              </controlPr>
            </control>
          </mc:Choice>
        </mc:AlternateContent>
        <mc:AlternateContent xmlns:mc="http://schemas.openxmlformats.org/markup-compatibility/2006">
          <mc:Choice Requires="x14">
            <control shapeId="1266" r:id="rId97" name="Check Box 242">
              <controlPr defaultSize="0" autoFill="0" autoLine="0" autoPict="0" altText="   milieu intérieur">
                <anchor moveWithCells="1">
                  <from>
                    <xdr:col>26</xdr:col>
                    <xdr:colOff>1095375</xdr:colOff>
                    <xdr:row>35</xdr:row>
                    <xdr:rowOff>9525</xdr:rowOff>
                  </from>
                  <to>
                    <xdr:col>26</xdr:col>
                    <xdr:colOff>1676400</xdr:colOff>
                    <xdr:row>35</xdr:row>
                    <xdr:rowOff>180975</xdr:rowOff>
                  </to>
                </anchor>
              </controlPr>
            </control>
          </mc:Choice>
        </mc:AlternateContent>
        <mc:AlternateContent xmlns:mc="http://schemas.openxmlformats.org/markup-compatibility/2006">
          <mc:Choice Requires="x14">
            <control shapeId="1268" r:id="rId98" name="Check Box 244">
              <controlPr defaultSize="0" autoFill="0" autoLine="0" autoPict="0" altText="  milieu extérieur">
                <anchor moveWithCells="1">
                  <from>
                    <xdr:col>4</xdr:col>
                    <xdr:colOff>38100</xdr:colOff>
                    <xdr:row>47</xdr:row>
                    <xdr:rowOff>209550</xdr:rowOff>
                  </from>
                  <to>
                    <xdr:col>4</xdr:col>
                    <xdr:colOff>1057275</xdr:colOff>
                    <xdr:row>47</xdr:row>
                    <xdr:rowOff>390525</xdr:rowOff>
                  </to>
                </anchor>
              </controlPr>
            </control>
          </mc:Choice>
        </mc:AlternateContent>
        <mc:AlternateContent xmlns:mc="http://schemas.openxmlformats.org/markup-compatibility/2006">
          <mc:Choice Requires="x14">
            <control shapeId="1269" r:id="rId99" name="Check Box 245">
              <controlPr defaultSize="0" autoFill="0" autoLine="0" autoPict="0" altText="  milieu extérieur">
                <anchor moveWithCells="1">
                  <from>
                    <xdr:col>4</xdr:col>
                    <xdr:colOff>38100</xdr:colOff>
                    <xdr:row>48</xdr:row>
                    <xdr:rowOff>247650</xdr:rowOff>
                  </from>
                  <to>
                    <xdr:col>4</xdr:col>
                    <xdr:colOff>1057275</xdr:colOff>
                    <xdr:row>49</xdr:row>
                    <xdr:rowOff>9525</xdr:rowOff>
                  </to>
                </anchor>
              </controlPr>
            </control>
          </mc:Choice>
        </mc:AlternateContent>
        <mc:AlternateContent xmlns:mc="http://schemas.openxmlformats.org/markup-compatibility/2006">
          <mc:Choice Requires="x14">
            <control shapeId="1270" r:id="rId100" name="Check Box 246">
              <controlPr defaultSize="0" autoFill="0" autoLine="0" autoPict="0" altText="  milieu extérieur">
                <anchor moveWithCells="1">
                  <from>
                    <xdr:col>4</xdr:col>
                    <xdr:colOff>38100</xdr:colOff>
                    <xdr:row>49</xdr:row>
                    <xdr:rowOff>209550</xdr:rowOff>
                  </from>
                  <to>
                    <xdr:col>4</xdr:col>
                    <xdr:colOff>1057275</xdr:colOff>
                    <xdr:row>49</xdr:row>
                    <xdr:rowOff>400050</xdr:rowOff>
                  </to>
                </anchor>
              </controlPr>
            </control>
          </mc:Choice>
        </mc:AlternateContent>
        <mc:AlternateContent xmlns:mc="http://schemas.openxmlformats.org/markup-compatibility/2006">
          <mc:Choice Requires="x14">
            <control shapeId="1271" r:id="rId101" name="Check Box 247">
              <controlPr defaultSize="0" autoFill="0" autoLine="0" autoPict="0" altText="   milieu intérieur">
                <anchor moveWithCells="1">
                  <from>
                    <xdr:col>4</xdr:col>
                    <xdr:colOff>38100</xdr:colOff>
                    <xdr:row>47</xdr:row>
                    <xdr:rowOff>28575</xdr:rowOff>
                  </from>
                  <to>
                    <xdr:col>4</xdr:col>
                    <xdr:colOff>1123950</xdr:colOff>
                    <xdr:row>47</xdr:row>
                    <xdr:rowOff>190500</xdr:rowOff>
                  </to>
                </anchor>
              </controlPr>
            </control>
          </mc:Choice>
        </mc:AlternateContent>
        <mc:AlternateContent xmlns:mc="http://schemas.openxmlformats.org/markup-compatibility/2006">
          <mc:Choice Requires="x14">
            <control shapeId="1272" r:id="rId102" name="Check Box 248">
              <controlPr defaultSize="0" autoFill="0" autoLine="0" autoPict="0" altText="   milieu intérieur">
                <anchor moveWithCells="1">
                  <from>
                    <xdr:col>4</xdr:col>
                    <xdr:colOff>38100</xdr:colOff>
                    <xdr:row>48</xdr:row>
                    <xdr:rowOff>76200</xdr:rowOff>
                  </from>
                  <to>
                    <xdr:col>4</xdr:col>
                    <xdr:colOff>1123950</xdr:colOff>
                    <xdr:row>48</xdr:row>
                    <xdr:rowOff>238125</xdr:rowOff>
                  </to>
                </anchor>
              </controlPr>
            </control>
          </mc:Choice>
        </mc:AlternateContent>
        <mc:AlternateContent xmlns:mc="http://schemas.openxmlformats.org/markup-compatibility/2006">
          <mc:Choice Requires="x14">
            <control shapeId="1273" r:id="rId103" name="Check Box 249">
              <controlPr defaultSize="0" autoFill="0" autoLine="0" autoPict="0" altText="   milieu intérieur">
                <anchor moveWithCells="1">
                  <from>
                    <xdr:col>4</xdr:col>
                    <xdr:colOff>38100</xdr:colOff>
                    <xdr:row>49</xdr:row>
                    <xdr:rowOff>47625</xdr:rowOff>
                  </from>
                  <to>
                    <xdr:col>4</xdr:col>
                    <xdr:colOff>1123950</xdr:colOff>
                    <xdr:row>49</xdr:row>
                    <xdr:rowOff>209550</xdr:rowOff>
                  </to>
                </anchor>
              </controlPr>
            </control>
          </mc:Choice>
        </mc:AlternateContent>
        <mc:AlternateContent xmlns:mc="http://schemas.openxmlformats.org/markup-compatibility/2006">
          <mc:Choice Requires="x14">
            <control shapeId="1275" r:id="rId104" name="Spinner 251">
              <controlPr defaultSize="0" autoPict="0">
                <anchor moveWithCells="1" sizeWithCells="1">
                  <from>
                    <xdr:col>7</xdr:col>
                    <xdr:colOff>19050</xdr:colOff>
                    <xdr:row>49</xdr:row>
                    <xdr:rowOff>28575</xdr:rowOff>
                  </from>
                  <to>
                    <xdr:col>7</xdr:col>
                    <xdr:colOff>200025</xdr:colOff>
                    <xdr:row>50</xdr:row>
                    <xdr:rowOff>28575</xdr:rowOff>
                  </to>
                </anchor>
              </controlPr>
            </control>
          </mc:Choice>
        </mc:AlternateContent>
        <mc:AlternateContent xmlns:mc="http://schemas.openxmlformats.org/markup-compatibility/2006">
          <mc:Choice Requires="x14">
            <control shapeId="1276" r:id="rId105" name="Spinner 252">
              <controlPr defaultSize="0" autoPict="0">
                <anchor moveWithCells="1" sizeWithCells="1">
                  <from>
                    <xdr:col>7</xdr:col>
                    <xdr:colOff>19050</xdr:colOff>
                    <xdr:row>50</xdr:row>
                    <xdr:rowOff>0</xdr:rowOff>
                  </from>
                  <to>
                    <xdr:col>7</xdr:col>
                    <xdr:colOff>200025</xdr:colOff>
                    <xdr:row>51</xdr:row>
                    <xdr:rowOff>0</xdr:rowOff>
                  </to>
                </anchor>
              </controlPr>
            </control>
          </mc:Choice>
        </mc:AlternateContent>
        <mc:AlternateContent xmlns:mc="http://schemas.openxmlformats.org/markup-compatibility/2006">
          <mc:Choice Requires="x14">
            <control shapeId="1277" r:id="rId106" name="Spinner 253">
              <controlPr defaultSize="0" autoPict="0">
                <anchor moveWithCells="1" sizeWithCells="1">
                  <from>
                    <xdr:col>7</xdr:col>
                    <xdr:colOff>19050</xdr:colOff>
                    <xdr:row>47</xdr:row>
                    <xdr:rowOff>9525</xdr:rowOff>
                  </from>
                  <to>
                    <xdr:col>7</xdr:col>
                    <xdr:colOff>190500</xdr:colOff>
                    <xdr:row>48</xdr:row>
                    <xdr:rowOff>0</xdr:rowOff>
                  </to>
                </anchor>
              </controlPr>
            </control>
          </mc:Choice>
        </mc:AlternateContent>
        <mc:AlternateContent xmlns:mc="http://schemas.openxmlformats.org/markup-compatibility/2006">
          <mc:Choice Requires="x14">
            <control shapeId="1278" r:id="rId107" name="Spinner 254">
              <controlPr defaultSize="0" autoPict="0">
                <anchor moveWithCells="1" sizeWithCells="1">
                  <from>
                    <xdr:col>7</xdr:col>
                    <xdr:colOff>19050</xdr:colOff>
                    <xdr:row>48</xdr:row>
                    <xdr:rowOff>9525</xdr:rowOff>
                  </from>
                  <to>
                    <xdr:col>7</xdr:col>
                    <xdr:colOff>190500</xdr:colOff>
                    <xdr:row>49</xdr:row>
                    <xdr:rowOff>0</xdr:rowOff>
                  </to>
                </anchor>
              </controlPr>
            </control>
          </mc:Choice>
        </mc:AlternateContent>
        <mc:AlternateContent xmlns:mc="http://schemas.openxmlformats.org/markup-compatibility/2006">
          <mc:Choice Requires="x14">
            <control shapeId="1279" r:id="rId108" name="Spinner 255">
              <controlPr defaultSize="0" autoPict="0">
                <anchor moveWithCells="1" sizeWithCells="1">
                  <from>
                    <xdr:col>7</xdr:col>
                    <xdr:colOff>19050</xdr:colOff>
                    <xdr:row>48</xdr:row>
                    <xdr:rowOff>9525</xdr:rowOff>
                  </from>
                  <to>
                    <xdr:col>7</xdr:col>
                    <xdr:colOff>190500</xdr:colOff>
                    <xdr:row>49</xdr:row>
                    <xdr:rowOff>0</xdr:rowOff>
                  </to>
                </anchor>
              </controlPr>
            </control>
          </mc:Choice>
        </mc:AlternateContent>
        <mc:AlternateContent xmlns:mc="http://schemas.openxmlformats.org/markup-compatibility/2006">
          <mc:Choice Requires="x14">
            <control shapeId="1280" r:id="rId109" name="Spinner 256">
              <controlPr defaultSize="0" autoPict="0">
                <anchor moveWithCells="1" sizeWithCells="1">
                  <from>
                    <xdr:col>7</xdr:col>
                    <xdr:colOff>19050</xdr:colOff>
                    <xdr:row>49</xdr:row>
                    <xdr:rowOff>9525</xdr:rowOff>
                  </from>
                  <to>
                    <xdr:col>7</xdr:col>
                    <xdr:colOff>190500</xdr:colOff>
                    <xdr:row>50</xdr:row>
                    <xdr:rowOff>0</xdr:rowOff>
                  </to>
                </anchor>
              </controlPr>
            </control>
          </mc:Choice>
        </mc:AlternateContent>
        <mc:AlternateContent xmlns:mc="http://schemas.openxmlformats.org/markup-compatibility/2006">
          <mc:Choice Requires="x14">
            <control shapeId="1281" r:id="rId110" name="Spinner 257">
              <controlPr defaultSize="0" autoPict="0">
                <anchor moveWithCells="1" sizeWithCells="1">
                  <from>
                    <xdr:col>7</xdr:col>
                    <xdr:colOff>19050</xdr:colOff>
                    <xdr:row>49</xdr:row>
                    <xdr:rowOff>9525</xdr:rowOff>
                  </from>
                  <to>
                    <xdr:col>7</xdr:col>
                    <xdr:colOff>190500</xdr:colOff>
                    <xdr:row>50</xdr:row>
                    <xdr:rowOff>0</xdr:rowOff>
                  </to>
                </anchor>
              </controlPr>
            </control>
          </mc:Choice>
        </mc:AlternateContent>
        <mc:AlternateContent xmlns:mc="http://schemas.openxmlformats.org/markup-compatibility/2006">
          <mc:Choice Requires="x14">
            <control shapeId="1282" r:id="rId111" name="Spinner 258">
              <controlPr defaultSize="0" autoPict="0">
                <anchor moveWithCells="1" sizeWithCells="1">
                  <from>
                    <xdr:col>7</xdr:col>
                    <xdr:colOff>19050</xdr:colOff>
                    <xdr:row>50</xdr:row>
                    <xdr:rowOff>9525</xdr:rowOff>
                  </from>
                  <to>
                    <xdr:col>7</xdr:col>
                    <xdr:colOff>190500</xdr:colOff>
                    <xdr:row>51</xdr:row>
                    <xdr:rowOff>0</xdr:rowOff>
                  </to>
                </anchor>
              </controlPr>
            </control>
          </mc:Choice>
        </mc:AlternateContent>
        <mc:AlternateContent xmlns:mc="http://schemas.openxmlformats.org/markup-compatibility/2006">
          <mc:Choice Requires="x14">
            <control shapeId="1283" r:id="rId112" name="Drop Down 259">
              <controlPr defaultSize="0" autoLine="0" autoPict="0">
                <anchor moveWithCells="1">
                  <from>
                    <xdr:col>19</xdr:col>
                    <xdr:colOff>19050</xdr:colOff>
                    <xdr:row>47</xdr:row>
                    <xdr:rowOff>19050</xdr:rowOff>
                  </from>
                  <to>
                    <xdr:col>19</xdr:col>
                    <xdr:colOff>2286000</xdr:colOff>
                    <xdr:row>48</xdr:row>
                    <xdr:rowOff>9525</xdr:rowOff>
                  </to>
                </anchor>
              </controlPr>
            </control>
          </mc:Choice>
        </mc:AlternateContent>
        <mc:AlternateContent xmlns:mc="http://schemas.openxmlformats.org/markup-compatibility/2006">
          <mc:Choice Requires="x14">
            <control shapeId="1284" r:id="rId113" name="Drop Down 260">
              <controlPr defaultSize="0" autoLine="0" autoPict="0">
                <anchor moveWithCells="1">
                  <from>
                    <xdr:col>19</xdr:col>
                    <xdr:colOff>19050</xdr:colOff>
                    <xdr:row>48</xdr:row>
                    <xdr:rowOff>19050</xdr:rowOff>
                  </from>
                  <to>
                    <xdr:col>19</xdr:col>
                    <xdr:colOff>2286000</xdr:colOff>
                    <xdr:row>49</xdr:row>
                    <xdr:rowOff>0</xdr:rowOff>
                  </to>
                </anchor>
              </controlPr>
            </control>
          </mc:Choice>
        </mc:AlternateContent>
        <mc:AlternateContent xmlns:mc="http://schemas.openxmlformats.org/markup-compatibility/2006">
          <mc:Choice Requires="x14">
            <control shapeId="1285" r:id="rId114" name="Drop Down 261">
              <controlPr defaultSize="0" autoLine="0" autoPict="0">
                <anchor moveWithCells="1">
                  <from>
                    <xdr:col>19</xdr:col>
                    <xdr:colOff>19050</xdr:colOff>
                    <xdr:row>49</xdr:row>
                    <xdr:rowOff>19050</xdr:rowOff>
                  </from>
                  <to>
                    <xdr:col>19</xdr:col>
                    <xdr:colOff>2286000</xdr:colOff>
                    <xdr:row>50</xdr:row>
                    <xdr:rowOff>0</xdr:rowOff>
                  </to>
                </anchor>
              </controlPr>
            </control>
          </mc:Choice>
        </mc:AlternateContent>
        <mc:AlternateContent xmlns:mc="http://schemas.openxmlformats.org/markup-compatibility/2006">
          <mc:Choice Requires="x14">
            <control shapeId="1286" r:id="rId115" name="Check Box 262">
              <controlPr defaultSize="0" autoFill="0" autoLine="0" autoPict="0">
                <anchor moveWithCells="1">
                  <from>
                    <xdr:col>20</xdr:col>
                    <xdr:colOff>0</xdr:colOff>
                    <xdr:row>47</xdr:row>
                    <xdr:rowOff>76200</xdr:rowOff>
                  </from>
                  <to>
                    <xdr:col>20</xdr:col>
                    <xdr:colOff>381000</xdr:colOff>
                    <xdr:row>47</xdr:row>
                    <xdr:rowOff>209550</xdr:rowOff>
                  </to>
                </anchor>
              </controlPr>
            </control>
          </mc:Choice>
        </mc:AlternateContent>
        <mc:AlternateContent xmlns:mc="http://schemas.openxmlformats.org/markup-compatibility/2006">
          <mc:Choice Requires="x14">
            <control shapeId="1287" r:id="rId116" name="Check Box 263">
              <controlPr defaultSize="0" autoFill="0" autoLine="0" autoPict="0">
                <anchor moveWithCells="1">
                  <from>
                    <xdr:col>20</xdr:col>
                    <xdr:colOff>0</xdr:colOff>
                    <xdr:row>48</xdr:row>
                    <xdr:rowOff>76200</xdr:rowOff>
                  </from>
                  <to>
                    <xdr:col>20</xdr:col>
                    <xdr:colOff>381000</xdr:colOff>
                    <xdr:row>48</xdr:row>
                    <xdr:rowOff>209550</xdr:rowOff>
                  </to>
                </anchor>
              </controlPr>
            </control>
          </mc:Choice>
        </mc:AlternateContent>
        <mc:AlternateContent xmlns:mc="http://schemas.openxmlformats.org/markup-compatibility/2006">
          <mc:Choice Requires="x14">
            <control shapeId="1288" r:id="rId117" name="Check Box 264">
              <controlPr defaultSize="0" autoFill="0" autoLine="0" autoPict="0">
                <anchor moveWithCells="1">
                  <from>
                    <xdr:col>20</xdr:col>
                    <xdr:colOff>0</xdr:colOff>
                    <xdr:row>49</xdr:row>
                    <xdr:rowOff>76200</xdr:rowOff>
                  </from>
                  <to>
                    <xdr:col>20</xdr:col>
                    <xdr:colOff>381000</xdr:colOff>
                    <xdr:row>49</xdr:row>
                    <xdr:rowOff>209550</xdr:rowOff>
                  </to>
                </anchor>
              </controlPr>
            </control>
          </mc:Choice>
        </mc:AlternateContent>
        <mc:AlternateContent xmlns:mc="http://schemas.openxmlformats.org/markup-compatibility/2006">
          <mc:Choice Requires="x14">
            <control shapeId="1289" r:id="rId118" name="Check Box 265">
              <controlPr defaultSize="0" autoFill="0" autoLine="0" autoPict="0" altText="            =">
                <anchor moveWithCells="1">
                  <from>
                    <xdr:col>20</xdr:col>
                    <xdr:colOff>0</xdr:colOff>
                    <xdr:row>47</xdr:row>
                    <xdr:rowOff>257175</xdr:rowOff>
                  </from>
                  <to>
                    <xdr:col>23</xdr:col>
                    <xdr:colOff>28575</xdr:colOff>
                    <xdr:row>47</xdr:row>
                    <xdr:rowOff>371475</xdr:rowOff>
                  </to>
                </anchor>
              </controlPr>
            </control>
          </mc:Choice>
        </mc:AlternateContent>
        <mc:AlternateContent xmlns:mc="http://schemas.openxmlformats.org/markup-compatibility/2006">
          <mc:Choice Requires="x14">
            <control shapeId="1290" r:id="rId119" name="Check Box 266">
              <controlPr defaultSize="0" autoFill="0" autoLine="0" autoPict="0" altText="            =">
                <anchor moveWithCells="1">
                  <from>
                    <xdr:col>20</xdr:col>
                    <xdr:colOff>0</xdr:colOff>
                    <xdr:row>48</xdr:row>
                    <xdr:rowOff>257175</xdr:rowOff>
                  </from>
                  <to>
                    <xdr:col>23</xdr:col>
                    <xdr:colOff>28575</xdr:colOff>
                    <xdr:row>48</xdr:row>
                    <xdr:rowOff>371475</xdr:rowOff>
                  </to>
                </anchor>
              </controlPr>
            </control>
          </mc:Choice>
        </mc:AlternateContent>
        <mc:AlternateContent xmlns:mc="http://schemas.openxmlformats.org/markup-compatibility/2006">
          <mc:Choice Requires="x14">
            <control shapeId="1291" r:id="rId120" name="Check Box 267">
              <controlPr defaultSize="0" autoFill="0" autoLine="0" autoPict="0" altText="            =">
                <anchor moveWithCells="1">
                  <from>
                    <xdr:col>20</xdr:col>
                    <xdr:colOff>0</xdr:colOff>
                    <xdr:row>49</xdr:row>
                    <xdr:rowOff>257175</xdr:rowOff>
                  </from>
                  <to>
                    <xdr:col>23</xdr:col>
                    <xdr:colOff>28575</xdr:colOff>
                    <xdr:row>49</xdr:row>
                    <xdr:rowOff>371475</xdr:rowOff>
                  </to>
                </anchor>
              </controlPr>
            </control>
          </mc:Choice>
        </mc:AlternateContent>
        <mc:AlternateContent xmlns:mc="http://schemas.openxmlformats.org/markup-compatibility/2006">
          <mc:Choice Requires="x14">
            <control shapeId="1292" r:id="rId121" name="Scroll Bar 268">
              <controlPr defaultSize="0" autoPict="0">
                <anchor moveWithCells="1">
                  <from>
                    <xdr:col>24</xdr:col>
                    <xdr:colOff>9525</xdr:colOff>
                    <xdr:row>47</xdr:row>
                    <xdr:rowOff>0</xdr:rowOff>
                  </from>
                  <to>
                    <xdr:col>24</xdr:col>
                    <xdr:colOff>142875</xdr:colOff>
                    <xdr:row>47</xdr:row>
                    <xdr:rowOff>409575</xdr:rowOff>
                  </to>
                </anchor>
              </controlPr>
            </control>
          </mc:Choice>
        </mc:AlternateContent>
        <mc:AlternateContent xmlns:mc="http://schemas.openxmlformats.org/markup-compatibility/2006">
          <mc:Choice Requires="x14">
            <control shapeId="1293" r:id="rId122" name="Scroll Bar 269">
              <controlPr defaultSize="0" autoPict="0">
                <anchor moveWithCells="1">
                  <from>
                    <xdr:col>24</xdr:col>
                    <xdr:colOff>9525</xdr:colOff>
                    <xdr:row>48</xdr:row>
                    <xdr:rowOff>0</xdr:rowOff>
                  </from>
                  <to>
                    <xdr:col>24</xdr:col>
                    <xdr:colOff>142875</xdr:colOff>
                    <xdr:row>48</xdr:row>
                    <xdr:rowOff>409575</xdr:rowOff>
                  </to>
                </anchor>
              </controlPr>
            </control>
          </mc:Choice>
        </mc:AlternateContent>
        <mc:AlternateContent xmlns:mc="http://schemas.openxmlformats.org/markup-compatibility/2006">
          <mc:Choice Requires="x14">
            <control shapeId="1294" r:id="rId123" name="Scroll Bar 270">
              <controlPr defaultSize="0" autoPict="0">
                <anchor moveWithCells="1">
                  <from>
                    <xdr:col>24</xdr:col>
                    <xdr:colOff>9525</xdr:colOff>
                    <xdr:row>49</xdr:row>
                    <xdr:rowOff>0</xdr:rowOff>
                  </from>
                  <to>
                    <xdr:col>24</xdr:col>
                    <xdr:colOff>142875</xdr:colOff>
                    <xdr:row>49</xdr:row>
                    <xdr:rowOff>409575</xdr:rowOff>
                  </to>
                </anchor>
              </controlPr>
            </control>
          </mc:Choice>
        </mc:AlternateContent>
        <mc:AlternateContent xmlns:mc="http://schemas.openxmlformats.org/markup-compatibility/2006">
          <mc:Choice Requires="x14">
            <control shapeId="1295" r:id="rId124" name="Drop Down 271">
              <controlPr defaultSize="0" autoLine="0" autoPict="0">
                <anchor moveWithCells="1">
                  <from>
                    <xdr:col>26</xdr:col>
                    <xdr:colOff>9525</xdr:colOff>
                    <xdr:row>47</xdr:row>
                    <xdr:rowOff>0</xdr:rowOff>
                  </from>
                  <to>
                    <xdr:col>26</xdr:col>
                    <xdr:colOff>1933575</xdr:colOff>
                    <xdr:row>48</xdr:row>
                    <xdr:rowOff>0</xdr:rowOff>
                  </to>
                </anchor>
              </controlPr>
            </control>
          </mc:Choice>
        </mc:AlternateContent>
        <mc:AlternateContent xmlns:mc="http://schemas.openxmlformats.org/markup-compatibility/2006">
          <mc:Choice Requires="x14">
            <control shapeId="1296" r:id="rId125" name="Drop Down 272">
              <controlPr defaultSize="0" autoLine="0" autoPict="0">
                <anchor moveWithCells="1">
                  <from>
                    <xdr:col>26</xdr:col>
                    <xdr:colOff>9525</xdr:colOff>
                    <xdr:row>48</xdr:row>
                    <xdr:rowOff>0</xdr:rowOff>
                  </from>
                  <to>
                    <xdr:col>26</xdr:col>
                    <xdr:colOff>1933575</xdr:colOff>
                    <xdr:row>49</xdr:row>
                    <xdr:rowOff>0</xdr:rowOff>
                  </to>
                </anchor>
              </controlPr>
            </control>
          </mc:Choice>
        </mc:AlternateContent>
        <mc:AlternateContent xmlns:mc="http://schemas.openxmlformats.org/markup-compatibility/2006">
          <mc:Choice Requires="x14">
            <control shapeId="1297" r:id="rId126" name="Drop Down 273">
              <controlPr defaultSize="0" autoLine="0" autoPict="0">
                <anchor moveWithCells="1">
                  <from>
                    <xdr:col>26</xdr:col>
                    <xdr:colOff>9525</xdr:colOff>
                    <xdr:row>49</xdr:row>
                    <xdr:rowOff>0</xdr:rowOff>
                  </from>
                  <to>
                    <xdr:col>26</xdr:col>
                    <xdr:colOff>1933575</xdr:colOff>
                    <xdr:row>50</xdr:row>
                    <xdr:rowOff>0</xdr:rowOff>
                  </to>
                </anchor>
              </controlPr>
            </control>
          </mc:Choice>
        </mc:AlternateContent>
        <mc:AlternateContent xmlns:mc="http://schemas.openxmlformats.org/markup-compatibility/2006">
          <mc:Choice Requires="x14">
            <control shapeId="1298" r:id="rId127" name="Scroll Bar 274">
              <controlPr defaultSize="0" autoPict="0">
                <anchor moveWithCells="1">
                  <from>
                    <xdr:col>40</xdr:col>
                    <xdr:colOff>19050</xdr:colOff>
                    <xdr:row>47</xdr:row>
                    <xdr:rowOff>19050</xdr:rowOff>
                  </from>
                  <to>
                    <xdr:col>40</xdr:col>
                    <xdr:colOff>152400</xdr:colOff>
                    <xdr:row>48</xdr:row>
                    <xdr:rowOff>9525</xdr:rowOff>
                  </to>
                </anchor>
              </controlPr>
            </control>
          </mc:Choice>
        </mc:AlternateContent>
        <mc:AlternateContent xmlns:mc="http://schemas.openxmlformats.org/markup-compatibility/2006">
          <mc:Choice Requires="x14">
            <control shapeId="1299" r:id="rId128" name="Scroll Bar 275">
              <controlPr defaultSize="0" autoPict="0">
                <anchor moveWithCells="1">
                  <from>
                    <xdr:col>40</xdr:col>
                    <xdr:colOff>19050</xdr:colOff>
                    <xdr:row>48</xdr:row>
                    <xdr:rowOff>19050</xdr:rowOff>
                  </from>
                  <to>
                    <xdr:col>40</xdr:col>
                    <xdr:colOff>152400</xdr:colOff>
                    <xdr:row>49</xdr:row>
                    <xdr:rowOff>9525</xdr:rowOff>
                  </to>
                </anchor>
              </controlPr>
            </control>
          </mc:Choice>
        </mc:AlternateContent>
        <mc:AlternateContent xmlns:mc="http://schemas.openxmlformats.org/markup-compatibility/2006">
          <mc:Choice Requires="x14">
            <control shapeId="1300" r:id="rId129" name="Scroll Bar 276">
              <controlPr defaultSize="0" autoPict="0">
                <anchor moveWithCells="1">
                  <from>
                    <xdr:col>40</xdr:col>
                    <xdr:colOff>19050</xdr:colOff>
                    <xdr:row>49</xdr:row>
                    <xdr:rowOff>19050</xdr:rowOff>
                  </from>
                  <to>
                    <xdr:col>40</xdr:col>
                    <xdr:colOff>152400</xdr:colOff>
                    <xdr:row>50</xdr:row>
                    <xdr:rowOff>9525</xdr:rowOff>
                  </to>
                </anchor>
              </controlPr>
            </control>
          </mc:Choice>
        </mc:AlternateContent>
        <mc:AlternateContent xmlns:mc="http://schemas.openxmlformats.org/markup-compatibility/2006">
          <mc:Choice Requires="x14">
            <control shapeId="1301" r:id="rId130" name="Check Box 277">
              <controlPr defaultSize="0" autoFill="0" autoLine="0" autoPict="0" altText="            =">
                <anchor moveWithCells="1">
                  <from>
                    <xdr:col>20</xdr:col>
                    <xdr:colOff>0</xdr:colOff>
                    <xdr:row>49</xdr:row>
                    <xdr:rowOff>257175</xdr:rowOff>
                  </from>
                  <to>
                    <xdr:col>23</xdr:col>
                    <xdr:colOff>28575</xdr:colOff>
                    <xdr:row>49</xdr:row>
                    <xdr:rowOff>371475</xdr:rowOff>
                  </to>
                </anchor>
              </controlPr>
            </control>
          </mc:Choice>
        </mc:AlternateContent>
        <mc:AlternateContent xmlns:mc="http://schemas.openxmlformats.org/markup-compatibility/2006">
          <mc:Choice Requires="x14">
            <control shapeId="1302" r:id="rId131" name="Check Box 278">
              <controlPr defaultSize="0" autoFill="0" autoLine="0" autoPict="0" altText="   milieu intérieur">
                <anchor moveWithCells="1">
                  <from>
                    <xdr:col>4</xdr:col>
                    <xdr:colOff>38100</xdr:colOff>
                    <xdr:row>51</xdr:row>
                    <xdr:rowOff>38100</xdr:rowOff>
                  </from>
                  <to>
                    <xdr:col>4</xdr:col>
                    <xdr:colOff>1123950</xdr:colOff>
                    <xdr:row>51</xdr:row>
                    <xdr:rowOff>200025</xdr:rowOff>
                  </to>
                </anchor>
              </controlPr>
            </control>
          </mc:Choice>
        </mc:AlternateContent>
        <mc:AlternateContent xmlns:mc="http://schemas.openxmlformats.org/markup-compatibility/2006">
          <mc:Choice Requires="x14">
            <control shapeId="1303" r:id="rId132" name="Check Box 279">
              <controlPr defaultSize="0" autoFill="0" autoLine="0" autoPict="0" altText="   milieu extérieur">
                <anchor moveWithCells="1">
                  <from>
                    <xdr:col>4</xdr:col>
                    <xdr:colOff>38100</xdr:colOff>
                    <xdr:row>51</xdr:row>
                    <xdr:rowOff>200025</xdr:rowOff>
                  </from>
                  <to>
                    <xdr:col>4</xdr:col>
                    <xdr:colOff>1057275</xdr:colOff>
                    <xdr:row>51</xdr:row>
                    <xdr:rowOff>381000</xdr:rowOff>
                  </to>
                </anchor>
              </controlPr>
            </control>
          </mc:Choice>
        </mc:AlternateContent>
        <mc:AlternateContent xmlns:mc="http://schemas.openxmlformats.org/markup-compatibility/2006">
          <mc:Choice Requires="x14">
            <control shapeId="1304" r:id="rId133" name="Check Box 280">
              <controlPr defaultSize="0" autoFill="0" autoLine="0" autoPict="0" altText="   milieu extérieur">
                <anchor moveWithCells="1">
                  <from>
                    <xdr:col>4</xdr:col>
                    <xdr:colOff>47625</xdr:colOff>
                    <xdr:row>52</xdr:row>
                    <xdr:rowOff>209550</xdr:rowOff>
                  </from>
                  <to>
                    <xdr:col>4</xdr:col>
                    <xdr:colOff>1066800</xdr:colOff>
                    <xdr:row>52</xdr:row>
                    <xdr:rowOff>381000</xdr:rowOff>
                  </to>
                </anchor>
              </controlPr>
            </control>
          </mc:Choice>
        </mc:AlternateContent>
        <mc:AlternateContent xmlns:mc="http://schemas.openxmlformats.org/markup-compatibility/2006">
          <mc:Choice Requires="x14">
            <control shapeId="1305" r:id="rId134" name="Check Box 281">
              <controlPr defaultSize="0" autoFill="0" autoLine="0" autoPict="0" altText="   milieu intérieur">
                <anchor moveWithCells="1">
                  <from>
                    <xdr:col>4</xdr:col>
                    <xdr:colOff>47625</xdr:colOff>
                    <xdr:row>52</xdr:row>
                    <xdr:rowOff>28575</xdr:rowOff>
                  </from>
                  <to>
                    <xdr:col>4</xdr:col>
                    <xdr:colOff>1133475</xdr:colOff>
                    <xdr:row>52</xdr:row>
                    <xdr:rowOff>190500</xdr:rowOff>
                  </to>
                </anchor>
              </controlPr>
            </control>
          </mc:Choice>
        </mc:AlternateContent>
        <mc:AlternateContent xmlns:mc="http://schemas.openxmlformats.org/markup-compatibility/2006">
          <mc:Choice Requires="x14">
            <control shapeId="1306" r:id="rId135" name="Spinner 282">
              <controlPr defaultSize="0" autoPict="0">
                <anchor moveWithCells="1" sizeWithCells="1">
                  <from>
                    <xdr:col>7</xdr:col>
                    <xdr:colOff>19050</xdr:colOff>
                    <xdr:row>51</xdr:row>
                    <xdr:rowOff>9525</xdr:rowOff>
                  </from>
                  <to>
                    <xdr:col>7</xdr:col>
                    <xdr:colOff>190500</xdr:colOff>
                    <xdr:row>52</xdr:row>
                    <xdr:rowOff>0</xdr:rowOff>
                  </to>
                </anchor>
              </controlPr>
            </control>
          </mc:Choice>
        </mc:AlternateContent>
        <mc:AlternateContent xmlns:mc="http://schemas.openxmlformats.org/markup-compatibility/2006">
          <mc:Choice Requires="x14">
            <control shapeId="1307" r:id="rId136" name="Spinner 283">
              <controlPr defaultSize="0" autoPict="0">
                <anchor moveWithCells="1" sizeWithCells="1">
                  <from>
                    <xdr:col>7</xdr:col>
                    <xdr:colOff>19050</xdr:colOff>
                    <xdr:row>52</xdr:row>
                    <xdr:rowOff>9525</xdr:rowOff>
                  </from>
                  <to>
                    <xdr:col>7</xdr:col>
                    <xdr:colOff>190500</xdr:colOff>
                    <xdr:row>53</xdr:row>
                    <xdr:rowOff>0</xdr:rowOff>
                  </to>
                </anchor>
              </controlPr>
            </control>
          </mc:Choice>
        </mc:AlternateContent>
        <mc:AlternateContent xmlns:mc="http://schemas.openxmlformats.org/markup-compatibility/2006">
          <mc:Choice Requires="x14">
            <control shapeId="1308" r:id="rId137" name="Drop Down 284">
              <controlPr defaultSize="0" autoLine="0" autoPict="0">
                <anchor moveWithCells="1">
                  <from>
                    <xdr:col>19</xdr:col>
                    <xdr:colOff>19050</xdr:colOff>
                    <xdr:row>51</xdr:row>
                    <xdr:rowOff>19050</xdr:rowOff>
                  </from>
                  <to>
                    <xdr:col>19</xdr:col>
                    <xdr:colOff>2286000</xdr:colOff>
                    <xdr:row>52</xdr:row>
                    <xdr:rowOff>9525</xdr:rowOff>
                  </to>
                </anchor>
              </controlPr>
            </control>
          </mc:Choice>
        </mc:AlternateContent>
        <mc:AlternateContent xmlns:mc="http://schemas.openxmlformats.org/markup-compatibility/2006">
          <mc:Choice Requires="x14">
            <control shapeId="1309" r:id="rId138" name="Drop Down 285">
              <controlPr defaultSize="0" autoLine="0" autoPict="0">
                <anchor moveWithCells="1">
                  <from>
                    <xdr:col>19</xdr:col>
                    <xdr:colOff>19050</xdr:colOff>
                    <xdr:row>52</xdr:row>
                    <xdr:rowOff>19050</xdr:rowOff>
                  </from>
                  <to>
                    <xdr:col>19</xdr:col>
                    <xdr:colOff>2286000</xdr:colOff>
                    <xdr:row>53</xdr:row>
                    <xdr:rowOff>9525</xdr:rowOff>
                  </to>
                </anchor>
              </controlPr>
            </control>
          </mc:Choice>
        </mc:AlternateContent>
        <mc:AlternateContent xmlns:mc="http://schemas.openxmlformats.org/markup-compatibility/2006">
          <mc:Choice Requires="x14">
            <control shapeId="1310" r:id="rId139" name="Check Box 286">
              <controlPr defaultSize="0" autoFill="0" autoLine="0" autoPict="0">
                <anchor moveWithCells="1">
                  <from>
                    <xdr:col>20</xdr:col>
                    <xdr:colOff>19050</xdr:colOff>
                    <xdr:row>51</xdr:row>
                    <xdr:rowOff>85725</xdr:rowOff>
                  </from>
                  <to>
                    <xdr:col>20</xdr:col>
                    <xdr:colOff>400050</xdr:colOff>
                    <xdr:row>51</xdr:row>
                    <xdr:rowOff>219075</xdr:rowOff>
                  </to>
                </anchor>
              </controlPr>
            </control>
          </mc:Choice>
        </mc:AlternateContent>
        <mc:AlternateContent xmlns:mc="http://schemas.openxmlformats.org/markup-compatibility/2006">
          <mc:Choice Requires="x14">
            <control shapeId="1311" r:id="rId140" name="Check Box 287">
              <controlPr defaultSize="0" autoFill="0" autoLine="0" autoPict="0">
                <anchor moveWithCells="1">
                  <from>
                    <xdr:col>20</xdr:col>
                    <xdr:colOff>19050</xdr:colOff>
                    <xdr:row>52</xdr:row>
                    <xdr:rowOff>85725</xdr:rowOff>
                  </from>
                  <to>
                    <xdr:col>20</xdr:col>
                    <xdr:colOff>400050</xdr:colOff>
                    <xdr:row>52</xdr:row>
                    <xdr:rowOff>219075</xdr:rowOff>
                  </to>
                </anchor>
              </controlPr>
            </control>
          </mc:Choice>
        </mc:AlternateContent>
        <mc:AlternateContent xmlns:mc="http://schemas.openxmlformats.org/markup-compatibility/2006">
          <mc:Choice Requires="x14">
            <control shapeId="1312" r:id="rId141" name="Check Box 288">
              <controlPr defaultSize="0" autoFill="0" autoLine="0" autoPict="0" altText="            =">
                <anchor moveWithCells="1">
                  <from>
                    <xdr:col>20</xdr:col>
                    <xdr:colOff>19050</xdr:colOff>
                    <xdr:row>51</xdr:row>
                    <xdr:rowOff>266700</xdr:rowOff>
                  </from>
                  <to>
                    <xdr:col>23</xdr:col>
                    <xdr:colOff>47625</xdr:colOff>
                    <xdr:row>51</xdr:row>
                    <xdr:rowOff>381000</xdr:rowOff>
                  </to>
                </anchor>
              </controlPr>
            </control>
          </mc:Choice>
        </mc:AlternateContent>
        <mc:AlternateContent xmlns:mc="http://schemas.openxmlformats.org/markup-compatibility/2006">
          <mc:Choice Requires="x14">
            <control shapeId="1313" r:id="rId142" name="Check Box 289">
              <controlPr defaultSize="0" autoFill="0" autoLine="0" autoPict="0" altText="            =">
                <anchor moveWithCells="1">
                  <from>
                    <xdr:col>20</xdr:col>
                    <xdr:colOff>19050</xdr:colOff>
                    <xdr:row>52</xdr:row>
                    <xdr:rowOff>266700</xdr:rowOff>
                  </from>
                  <to>
                    <xdr:col>23</xdr:col>
                    <xdr:colOff>47625</xdr:colOff>
                    <xdr:row>52</xdr:row>
                    <xdr:rowOff>381000</xdr:rowOff>
                  </to>
                </anchor>
              </controlPr>
            </control>
          </mc:Choice>
        </mc:AlternateContent>
        <mc:AlternateContent xmlns:mc="http://schemas.openxmlformats.org/markup-compatibility/2006">
          <mc:Choice Requires="x14">
            <control shapeId="1314" r:id="rId143" name="Scroll Bar 290">
              <controlPr defaultSize="0" autoPict="0">
                <anchor moveWithCells="1">
                  <from>
                    <xdr:col>24</xdr:col>
                    <xdr:colOff>9525</xdr:colOff>
                    <xdr:row>51</xdr:row>
                    <xdr:rowOff>9525</xdr:rowOff>
                  </from>
                  <to>
                    <xdr:col>24</xdr:col>
                    <xdr:colOff>142875</xdr:colOff>
                    <xdr:row>52</xdr:row>
                    <xdr:rowOff>0</xdr:rowOff>
                  </to>
                </anchor>
              </controlPr>
            </control>
          </mc:Choice>
        </mc:AlternateContent>
        <mc:AlternateContent xmlns:mc="http://schemas.openxmlformats.org/markup-compatibility/2006">
          <mc:Choice Requires="x14">
            <control shapeId="1315" r:id="rId144" name="Scroll Bar 291">
              <controlPr defaultSize="0" autoPict="0">
                <anchor moveWithCells="1">
                  <from>
                    <xdr:col>24</xdr:col>
                    <xdr:colOff>9525</xdr:colOff>
                    <xdr:row>52</xdr:row>
                    <xdr:rowOff>9525</xdr:rowOff>
                  </from>
                  <to>
                    <xdr:col>24</xdr:col>
                    <xdr:colOff>142875</xdr:colOff>
                    <xdr:row>53</xdr:row>
                    <xdr:rowOff>0</xdr:rowOff>
                  </to>
                </anchor>
              </controlPr>
            </control>
          </mc:Choice>
        </mc:AlternateContent>
        <mc:AlternateContent xmlns:mc="http://schemas.openxmlformats.org/markup-compatibility/2006">
          <mc:Choice Requires="x14">
            <control shapeId="1318" r:id="rId145" name="Drop Down 294">
              <controlPr defaultSize="0" autoLine="0" autoPict="0">
                <anchor moveWithCells="1">
                  <from>
                    <xdr:col>26</xdr:col>
                    <xdr:colOff>9525</xdr:colOff>
                    <xdr:row>51</xdr:row>
                    <xdr:rowOff>9525</xdr:rowOff>
                  </from>
                  <to>
                    <xdr:col>26</xdr:col>
                    <xdr:colOff>1933575</xdr:colOff>
                    <xdr:row>52</xdr:row>
                    <xdr:rowOff>9525</xdr:rowOff>
                  </to>
                </anchor>
              </controlPr>
            </control>
          </mc:Choice>
        </mc:AlternateContent>
        <mc:AlternateContent xmlns:mc="http://schemas.openxmlformats.org/markup-compatibility/2006">
          <mc:Choice Requires="x14">
            <control shapeId="1319" r:id="rId146" name="Drop Down 295">
              <controlPr defaultSize="0" autoLine="0" autoPict="0">
                <anchor moveWithCells="1">
                  <from>
                    <xdr:col>26</xdr:col>
                    <xdr:colOff>9525</xdr:colOff>
                    <xdr:row>52</xdr:row>
                    <xdr:rowOff>9525</xdr:rowOff>
                  </from>
                  <to>
                    <xdr:col>26</xdr:col>
                    <xdr:colOff>1933575</xdr:colOff>
                    <xdr:row>53</xdr:row>
                    <xdr:rowOff>9525</xdr:rowOff>
                  </to>
                </anchor>
              </controlPr>
            </control>
          </mc:Choice>
        </mc:AlternateContent>
        <mc:AlternateContent xmlns:mc="http://schemas.openxmlformats.org/markup-compatibility/2006">
          <mc:Choice Requires="x14">
            <control shapeId="1320" r:id="rId147" name="Scroll Bar 296">
              <controlPr defaultSize="0" autoPict="0">
                <anchor moveWithCells="1">
                  <from>
                    <xdr:col>40</xdr:col>
                    <xdr:colOff>19050</xdr:colOff>
                    <xdr:row>51</xdr:row>
                    <xdr:rowOff>19050</xdr:rowOff>
                  </from>
                  <to>
                    <xdr:col>40</xdr:col>
                    <xdr:colOff>152400</xdr:colOff>
                    <xdr:row>52</xdr:row>
                    <xdr:rowOff>9525</xdr:rowOff>
                  </to>
                </anchor>
              </controlPr>
            </control>
          </mc:Choice>
        </mc:AlternateContent>
        <mc:AlternateContent xmlns:mc="http://schemas.openxmlformats.org/markup-compatibility/2006">
          <mc:Choice Requires="x14">
            <control shapeId="1321" r:id="rId148" name="Scroll Bar 297">
              <controlPr defaultSize="0" autoPict="0">
                <anchor moveWithCells="1">
                  <from>
                    <xdr:col>40</xdr:col>
                    <xdr:colOff>19050</xdr:colOff>
                    <xdr:row>52</xdr:row>
                    <xdr:rowOff>19050</xdr:rowOff>
                  </from>
                  <to>
                    <xdr:col>40</xdr:col>
                    <xdr:colOff>152400</xdr:colOff>
                    <xdr:row>53</xdr:row>
                    <xdr:rowOff>9525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L18"/>
  <sheetViews>
    <sheetView workbookViewId="0">
      <selection activeCell="D18" sqref="D18"/>
    </sheetView>
  </sheetViews>
  <sheetFormatPr baseColWidth="10" defaultRowHeight="12.75" x14ac:dyDescent="0.2"/>
  <sheetData>
    <row r="1" spans="4:12" x14ac:dyDescent="0.2">
      <c r="D1" t="s">
        <v>34</v>
      </c>
      <c r="E1" t="s">
        <v>33</v>
      </c>
    </row>
    <row r="2" spans="4:12" x14ac:dyDescent="0.2">
      <c r="D2">
        <v>150</v>
      </c>
      <c r="E2">
        <v>20</v>
      </c>
    </row>
    <row r="3" spans="4:12" x14ac:dyDescent="0.2">
      <c r="D3">
        <v>130</v>
      </c>
      <c r="E3">
        <v>25</v>
      </c>
    </row>
    <row r="4" spans="4:12" x14ac:dyDescent="0.2">
      <c r="D4">
        <v>80</v>
      </c>
      <c r="E4">
        <v>30</v>
      </c>
      <c r="I4" t="e">
        <f>0.1214*D2*#REF!</f>
        <v>#REF!</v>
      </c>
    </row>
    <row r="5" spans="4:12" x14ac:dyDescent="0.2">
      <c r="D5">
        <v>50</v>
      </c>
      <c r="E5">
        <v>35</v>
      </c>
    </row>
    <row r="6" spans="4:12" x14ac:dyDescent="0.2">
      <c r="D6">
        <v>30</v>
      </c>
      <c r="E6">
        <v>40</v>
      </c>
    </row>
    <row r="7" spans="4:12" x14ac:dyDescent="0.2">
      <c r="D7">
        <v>20</v>
      </c>
      <c r="E7">
        <v>45</v>
      </c>
    </row>
    <row r="10" spans="4:12" x14ac:dyDescent="0.2">
      <c r="D10" t="s">
        <v>33</v>
      </c>
      <c r="E10" t="s">
        <v>34</v>
      </c>
      <c r="L10" t="s">
        <v>35</v>
      </c>
    </row>
    <row r="11" spans="4:12" x14ac:dyDescent="0.2">
      <c r="D11">
        <v>20</v>
      </c>
      <c r="E11">
        <v>150</v>
      </c>
    </row>
    <row r="12" spans="4:12" x14ac:dyDescent="0.2">
      <c r="D12">
        <v>25</v>
      </c>
      <c r="E12">
        <v>130</v>
      </c>
    </row>
    <row r="13" spans="4:12" x14ac:dyDescent="0.2">
      <c r="D13">
        <v>30</v>
      </c>
      <c r="E13">
        <v>80</v>
      </c>
    </row>
    <row r="14" spans="4:12" x14ac:dyDescent="0.2">
      <c r="D14">
        <v>35</v>
      </c>
      <c r="E14">
        <v>50</v>
      </c>
    </row>
    <row r="15" spans="4:12" x14ac:dyDescent="0.2">
      <c r="D15">
        <v>40</v>
      </c>
      <c r="E15">
        <v>30</v>
      </c>
    </row>
    <row r="16" spans="4:12" x14ac:dyDescent="0.2">
      <c r="D16">
        <v>45</v>
      </c>
      <c r="E16">
        <v>20</v>
      </c>
    </row>
    <row r="18" spans="4:5" x14ac:dyDescent="0.2">
      <c r="D18">
        <f>0.1214*AD19*AD19-13.493*AD19+378.079</f>
        <v>378.07900000000001</v>
      </c>
      <c r="E18">
        <v>18</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6"/>
  <sheetViews>
    <sheetView workbookViewId="0">
      <selection activeCell="D17" sqref="D17"/>
    </sheetView>
  </sheetViews>
  <sheetFormatPr baseColWidth="10" defaultRowHeight="12.75" x14ac:dyDescent="0.2"/>
  <sheetData>
    <row r="1" spans="2:4" x14ac:dyDescent="0.2">
      <c r="B1" s="177" t="s">
        <v>110</v>
      </c>
      <c r="C1" s="177" t="s">
        <v>111</v>
      </c>
      <c r="D1" s="177" t="s">
        <v>112</v>
      </c>
    </row>
    <row r="2" spans="2:4" x14ac:dyDescent="0.2">
      <c r="B2" s="177" t="s">
        <v>113</v>
      </c>
      <c r="C2" s="177">
        <v>5</v>
      </c>
      <c r="D2" s="177" t="s">
        <v>106</v>
      </c>
    </row>
    <row r="3" spans="2:4" x14ac:dyDescent="0.2">
      <c r="B3" s="177" t="s">
        <v>105</v>
      </c>
      <c r="C3" s="177">
        <v>10</v>
      </c>
      <c r="D3" s="177" t="s">
        <v>106</v>
      </c>
    </row>
    <row r="4" spans="2:4" x14ac:dyDescent="0.2">
      <c r="B4" s="177" t="s">
        <v>107</v>
      </c>
      <c r="C4" s="177">
        <v>100</v>
      </c>
      <c r="D4" s="177" t="s">
        <v>106</v>
      </c>
    </row>
    <row r="5" spans="2:4" x14ac:dyDescent="0.2">
      <c r="B5" s="177" t="s">
        <v>108</v>
      </c>
      <c r="C5" s="177">
        <v>2500</v>
      </c>
      <c r="D5" s="177" t="s">
        <v>106</v>
      </c>
    </row>
    <row r="6" spans="2:4" x14ac:dyDescent="0.2">
      <c r="B6" s="177" t="s">
        <v>109</v>
      </c>
      <c r="C6" s="177">
        <v>25000</v>
      </c>
      <c r="D6" s="177" t="s">
        <v>106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workbookViewId="0">
      <selection activeCell="C12" sqref="C12"/>
    </sheetView>
  </sheetViews>
  <sheetFormatPr baseColWidth="10" defaultRowHeight="12.75" x14ac:dyDescent="0.2"/>
  <sheetData>
    <row r="1" spans="1:4" x14ac:dyDescent="0.2">
      <c r="A1">
        <v>1</v>
      </c>
      <c r="B1">
        <v>2</v>
      </c>
      <c r="C1">
        <v>6</v>
      </c>
      <c r="D1">
        <v>10</v>
      </c>
    </row>
    <row r="2" spans="1:4" x14ac:dyDescent="0.2">
      <c r="A2">
        <v>2</v>
      </c>
      <c r="B2">
        <v>3</v>
      </c>
      <c r="C2">
        <v>10</v>
      </c>
      <c r="D2">
        <v>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2" sqref="B2"/>
    </sheetView>
  </sheetViews>
  <sheetFormatPr baseColWidth="10" defaultRowHeight="12.75" x14ac:dyDescent="0.2"/>
  <sheetData>
    <row r="1" spans="1:2" x14ac:dyDescent="0.2">
      <c r="A1">
        <v>1</v>
      </c>
      <c r="B1" t="s">
        <v>6</v>
      </c>
    </row>
    <row r="2" spans="1:2" x14ac:dyDescent="0.2">
      <c r="A2">
        <v>2</v>
      </c>
      <c r="B2" t="s">
        <v>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L16"/>
  <sheetViews>
    <sheetView workbookViewId="0">
      <selection activeCell="I2" sqref="I2"/>
    </sheetView>
  </sheetViews>
  <sheetFormatPr baseColWidth="10" defaultRowHeight="12.75" x14ac:dyDescent="0.2"/>
  <cols>
    <col min="8" max="8" width="12.5" bestFit="1" customWidth="1"/>
  </cols>
  <sheetData>
    <row r="1" spans="3:12" x14ac:dyDescent="0.2">
      <c r="C1" t="s">
        <v>2</v>
      </c>
      <c r="D1" t="s">
        <v>1</v>
      </c>
    </row>
    <row r="2" spans="3:12" x14ac:dyDescent="0.2">
      <c r="C2">
        <v>4000</v>
      </c>
      <c r="D2">
        <v>17</v>
      </c>
      <c r="H2">
        <v>260</v>
      </c>
      <c r="I2" s="7">
        <f>IF(H2&lt;2001,221.73*POWER(H2,-0.942),85.538*POWER(H3,-0.196))</f>
        <v>1.1773878863073624</v>
      </c>
      <c r="K2" t="s">
        <v>3</v>
      </c>
    </row>
    <row r="3" spans="3:12" x14ac:dyDescent="0.2">
      <c r="C3">
        <v>8000</v>
      </c>
      <c r="D3">
        <v>15</v>
      </c>
      <c r="H3" s="9">
        <v>80000</v>
      </c>
      <c r="I3" s="8">
        <f>85.538*POWER(H3,-0.196)</f>
        <v>9.3573624998274401</v>
      </c>
    </row>
    <row r="4" spans="3:12" ht="15" x14ac:dyDescent="0.2">
      <c r="C4">
        <v>20000</v>
      </c>
      <c r="D4">
        <v>12</v>
      </c>
      <c r="I4" s="6" t="s">
        <v>4</v>
      </c>
    </row>
    <row r="5" spans="3:12" ht="15" x14ac:dyDescent="0.2">
      <c r="C5">
        <v>44000</v>
      </c>
      <c r="D5">
        <v>10</v>
      </c>
      <c r="I5" s="6" t="s">
        <v>5</v>
      </c>
    </row>
    <row r="6" spans="3:12" x14ac:dyDescent="0.2">
      <c r="C6">
        <v>64000</v>
      </c>
      <c r="D6">
        <v>9.9</v>
      </c>
    </row>
    <row r="7" spans="3:12" x14ac:dyDescent="0.2">
      <c r="C7">
        <v>80000</v>
      </c>
      <c r="D7">
        <v>9.8000000000000007</v>
      </c>
    </row>
    <row r="9" spans="3:12" x14ac:dyDescent="0.2">
      <c r="L9">
        <f>0.000000000001*1</f>
        <v>9.9999999999999998E-13</v>
      </c>
    </row>
    <row r="16" spans="3:12" x14ac:dyDescent="0.2">
      <c r="C16" s="6"/>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15" sqref="K15"/>
    </sheetView>
  </sheetViews>
  <sheetFormatPr baseColWidth="10" defaultRowHeight="12.75" x14ac:dyDescent="0.2"/>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3"/>
  <sheetViews>
    <sheetView workbookViewId="0">
      <selection activeCell="D306" sqref="D306"/>
    </sheetView>
  </sheetViews>
  <sheetFormatPr baseColWidth="10" defaultRowHeight="12.75" x14ac:dyDescent="0.2"/>
  <sheetData>
    <row r="1" spans="1:3" x14ac:dyDescent="0.2">
      <c r="A1">
        <v>1</v>
      </c>
      <c r="B1" s="36">
        <v>0</v>
      </c>
      <c r="C1" s="36">
        <v>3.472222222222222E-3</v>
      </c>
    </row>
    <row r="2" spans="1:3" x14ac:dyDescent="0.2">
      <c r="A2">
        <f>1+A1</f>
        <v>2</v>
      </c>
      <c r="B2" s="36">
        <f>+B1+C$1</f>
        <v>3.472222222222222E-3</v>
      </c>
    </row>
    <row r="3" spans="1:3" x14ac:dyDescent="0.2">
      <c r="A3">
        <f t="shared" ref="A3:A25" si="0">1+A2</f>
        <v>3</v>
      </c>
      <c r="B3" s="36">
        <f t="shared" ref="B3:B66" si="1">+B2+C$1</f>
        <v>6.9444444444444441E-3</v>
      </c>
    </row>
    <row r="4" spans="1:3" x14ac:dyDescent="0.2">
      <c r="A4">
        <f t="shared" si="0"/>
        <v>4</v>
      </c>
      <c r="B4" s="36">
        <f t="shared" si="1"/>
        <v>1.0416666666666666E-2</v>
      </c>
    </row>
    <row r="5" spans="1:3" x14ac:dyDescent="0.2">
      <c r="A5">
        <f t="shared" si="0"/>
        <v>5</v>
      </c>
      <c r="B5" s="36">
        <f t="shared" si="1"/>
        <v>1.3888888888888888E-2</v>
      </c>
    </row>
    <row r="6" spans="1:3" x14ac:dyDescent="0.2">
      <c r="A6">
        <f t="shared" si="0"/>
        <v>6</v>
      </c>
      <c r="B6" s="36">
        <f t="shared" si="1"/>
        <v>1.7361111111111112E-2</v>
      </c>
    </row>
    <row r="7" spans="1:3" x14ac:dyDescent="0.2">
      <c r="A7">
        <f t="shared" si="0"/>
        <v>7</v>
      </c>
      <c r="B7" s="36">
        <f t="shared" si="1"/>
        <v>2.0833333333333336E-2</v>
      </c>
    </row>
    <row r="8" spans="1:3" x14ac:dyDescent="0.2">
      <c r="A8">
        <f t="shared" si="0"/>
        <v>8</v>
      </c>
      <c r="B8" s="36">
        <f t="shared" si="1"/>
        <v>2.4305555555555559E-2</v>
      </c>
    </row>
    <row r="9" spans="1:3" x14ac:dyDescent="0.2">
      <c r="A9">
        <f t="shared" si="0"/>
        <v>9</v>
      </c>
      <c r="B9" s="36">
        <f t="shared" si="1"/>
        <v>2.7777777777777783E-2</v>
      </c>
    </row>
    <row r="10" spans="1:3" x14ac:dyDescent="0.2">
      <c r="A10">
        <f t="shared" si="0"/>
        <v>10</v>
      </c>
      <c r="B10" s="36">
        <f t="shared" si="1"/>
        <v>3.1250000000000007E-2</v>
      </c>
    </row>
    <row r="11" spans="1:3" x14ac:dyDescent="0.2">
      <c r="A11">
        <f t="shared" si="0"/>
        <v>11</v>
      </c>
      <c r="B11" s="36">
        <f t="shared" si="1"/>
        <v>3.4722222222222231E-2</v>
      </c>
    </row>
    <row r="12" spans="1:3" x14ac:dyDescent="0.2">
      <c r="A12">
        <f t="shared" si="0"/>
        <v>12</v>
      </c>
      <c r="B12" s="36">
        <f t="shared" si="1"/>
        <v>3.8194444444444454E-2</v>
      </c>
    </row>
    <row r="13" spans="1:3" x14ac:dyDescent="0.2">
      <c r="A13">
        <f t="shared" si="0"/>
        <v>13</v>
      </c>
      <c r="B13" s="36">
        <f t="shared" si="1"/>
        <v>4.1666666666666678E-2</v>
      </c>
    </row>
    <row r="14" spans="1:3" x14ac:dyDescent="0.2">
      <c r="A14">
        <f t="shared" si="0"/>
        <v>14</v>
      </c>
      <c r="B14" s="36">
        <f t="shared" si="1"/>
        <v>4.5138888888888902E-2</v>
      </c>
    </row>
    <row r="15" spans="1:3" x14ac:dyDescent="0.2">
      <c r="A15">
        <f t="shared" si="0"/>
        <v>15</v>
      </c>
      <c r="B15" s="36">
        <f t="shared" si="1"/>
        <v>4.8611111111111126E-2</v>
      </c>
    </row>
    <row r="16" spans="1:3" x14ac:dyDescent="0.2">
      <c r="A16">
        <f t="shared" si="0"/>
        <v>16</v>
      </c>
      <c r="B16" s="36">
        <f t="shared" si="1"/>
        <v>5.208333333333335E-2</v>
      </c>
    </row>
    <row r="17" spans="1:2" x14ac:dyDescent="0.2">
      <c r="A17">
        <f t="shared" si="0"/>
        <v>17</v>
      </c>
      <c r="B17" s="36">
        <f t="shared" si="1"/>
        <v>5.5555555555555573E-2</v>
      </c>
    </row>
    <row r="18" spans="1:2" x14ac:dyDescent="0.2">
      <c r="A18">
        <f t="shared" si="0"/>
        <v>18</v>
      </c>
      <c r="B18" s="36">
        <f t="shared" si="1"/>
        <v>5.9027777777777797E-2</v>
      </c>
    </row>
    <row r="19" spans="1:2" x14ac:dyDescent="0.2">
      <c r="A19">
        <f t="shared" si="0"/>
        <v>19</v>
      </c>
      <c r="B19" s="36">
        <f t="shared" si="1"/>
        <v>6.2500000000000014E-2</v>
      </c>
    </row>
    <row r="20" spans="1:2" x14ac:dyDescent="0.2">
      <c r="A20">
        <f t="shared" si="0"/>
        <v>20</v>
      </c>
      <c r="B20" s="36">
        <f t="shared" si="1"/>
        <v>6.5972222222222238E-2</v>
      </c>
    </row>
    <row r="21" spans="1:2" x14ac:dyDescent="0.2">
      <c r="A21">
        <f t="shared" si="0"/>
        <v>21</v>
      </c>
      <c r="B21" s="36">
        <f t="shared" si="1"/>
        <v>6.9444444444444461E-2</v>
      </c>
    </row>
    <row r="22" spans="1:2" x14ac:dyDescent="0.2">
      <c r="A22">
        <f>1+A21</f>
        <v>22</v>
      </c>
      <c r="B22" s="36">
        <f t="shared" si="1"/>
        <v>7.2916666666666685E-2</v>
      </c>
    </row>
    <row r="23" spans="1:2" x14ac:dyDescent="0.2">
      <c r="A23">
        <f t="shared" si="0"/>
        <v>23</v>
      </c>
      <c r="B23" s="36">
        <f t="shared" si="1"/>
        <v>7.6388888888888909E-2</v>
      </c>
    </row>
    <row r="24" spans="1:2" x14ac:dyDescent="0.2">
      <c r="A24">
        <f t="shared" si="0"/>
        <v>24</v>
      </c>
      <c r="B24" s="36">
        <f t="shared" si="1"/>
        <v>7.9861111111111133E-2</v>
      </c>
    </row>
    <row r="25" spans="1:2" x14ac:dyDescent="0.2">
      <c r="A25">
        <f t="shared" si="0"/>
        <v>25</v>
      </c>
      <c r="B25" s="36">
        <f t="shared" si="1"/>
        <v>8.3333333333333356E-2</v>
      </c>
    </row>
    <row r="26" spans="1:2" x14ac:dyDescent="0.2">
      <c r="A26">
        <f t="shared" ref="A26:A89" si="2">1+A25</f>
        <v>26</v>
      </c>
      <c r="B26" s="36">
        <f t="shared" si="1"/>
        <v>8.680555555555558E-2</v>
      </c>
    </row>
    <row r="27" spans="1:2" x14ac:dyDescent="0.2">
      <c r="A27">
        <f t="shared" si="2"/>
        <v>27</v>
      </c>
      <c r="B27" s="36">
        <f t="shared" si="1"/>
        <v>9.0277777777777804E-2</v>
      </c>
    </row>
    <row r="28" spans="1:2" x14ac:dyDescent="0.2">
      <c r="A28">
        <f t="shared" si="2"/>
        <v>28</v>
      </c>
      <c r="B28" s="36">
        <f t="shared" si="1"/>
        <v>9.3750000000000028E-2</v>
      </c>
    </row>
    <row r="29" spans="1:2" x14ac:dyDescent="0.2">
      <c r="A29">
        <f t="shared" si="2"/>
        <v>29</v>
      </c>
      <c r="B29" s="36">
        <f t="shared" si="1"/>
        <v>9.7222222222222252E-2</v>
      </c>
    </row>
    <row r="30" spans="1:2" x14ac:dyDescent="0.2">
      <c r="A30">
        <f t="shared" si="2"/>
        <v>30</v>
      </c>
      <c r="B30" s="36">
        <f t="shared" si="1"/>
        <v>0.10069444444444448</v>
      </c>
    </row>
    <row r="31" spans="1:2" x14ac:dyDescent="0.2">
      <c r="A31">
        <f t="shared" si="2"/>
        <v>31</v>
      </c>
      <c r="B31" s="36">
        <f t="shared" si="1"/>
        <v>0.1041666666666667</v>
      </c>
    </row>
    <row r="32" spans="1:2" x14ac:dyDescent="0.2">
      <c r="A32">
        <f t="shared" si="2"/>
        <v>32</v>
      </c>
      <c r="B32" s="36">
        <f t="shared" si="1"/>
        <v>0.10763888888888892</v>
      </c>
    </row>
    <row r="33" spans="1:2" x14ac:dyDescent="0.2">
      <c r="A33">
        <f t="shared" si="2"/>
        <v>33</v>
      </c>
      <c r="B33" s="36">
        <f t="shared" si="1"/>
        <v>0.11111111111111115</v>
      </c>
    </row>
    <row r="34" spans="1:2" x14ac:dyDescent="0.2">
      <c r="A34">
        <f t="shared" si="2"/>
        <v>34</v>
      </c>
      <c r="B34" s="36">
        <f t="shared" si="1"/>
        <v>0.11458333333333337</v>
      </c>
    </row>
    <row r="35" spans="1:2" x14ac:dyDescent="0.2">
      <c r="A35">
        <f t="shared" si="2"/>
        <v>35</v>
      </c>
      <c r="B35" s="36">
        <f t="shared" si="1"/>
        <v>0.11805555555555559</v>
      </c>
    </row>
    <row r="36" spans="1:2" x14ac:dyDescent="0.2">
      <c r="A36">
        <f t="shared" si="2"/>
        <v>36</v>
      </c>
      <c r="B36" s="36">
        <f t="shared" si="1"/>
        <v>0.12152777777777782</v>
      </c>
    </row>
    <row r="37" spans="1:2" x14ac:dyDescent="0.2">
      <c r="A37">
        <f t="shared" si="2"/>
        <v>37</v>
      </c>
      <c r="B37" s="36">
        <f t="shared" si="1"/>
        <v>0.12500000000000003</v>
      </c>
    </row>
    <row r="38" spans="1:2" x14ac:dyDescent="0.2">
      <c r="A38">
        <f t="shared" si="2"/>
        <v>38</v>
      </c>
      <c r="B38" s="36">
        <f t="shared" si="1"/>
        <v>0.12847222222222224</v>
      </c>
    </row>
    <row r="39" spans="1:2" x14ac:dyDescent="0.2">
      <c r="A39">
        <f t="shared" si="2"/>
        <v>39</v>
      </c>
      <c r="B39" s="36">
        <f t="shared" si="1"/>
        <v>0.13194444444444445</v>
      </c>
    </row>
    <row r="40" spans="1:2" x14ac:dyDescent="0.2">
      <c r="A40">
        <f t="shared" si="2"/>
        <v>40</v>
      </c>
      <c r="B40" s="36">
        <f t="shared" si="1"/>
        <v>0.13541666666666666</v>
      </c>
    </row>
    <row r="41" spans="1:2" x14ac:dyDescent="0.2">
      <c r="A41">
        <f t="shared" si="2"/>
        <v>41</v>
      </c>
      <c r="B41" s="36">
        <f t="shared" si="1"/>
        <v>0.13888888888888887</v>
      </c>
    </row>
    <row r="42" spans="1:2" x14ac:dyDescent="0.2">
      <c r="A42">
        <f t="shared" si="2"/>
        <v>42</v>
      </c>
      <c r="B42" s="36">
        <f t="shared" si="1"/>
        <v>0.14236111111111108</v>
      </c>
    </row>
    <row r="43" spans="1:2" x14ac:dyDescent="0.2">
      <c r="A43">
        <f t="shared" si="2"/>
        <v>43</v>
      </c>
      <c r="B43" s="36">
        <f t="shared" si="1"/>
        <v>0.14583333333333329</v>
      </c>
    </row>
    <row r="44" spans="1:2" x14ac:dyDescent="0.2">
      <c r="A44">
        <f t="shared" si="2"/>
        <v>44</v>
      </c>
      <c r="B44" s="36">
        <f t="shared" si="1"/>
        <v>0.1493055555555555</v>
      </c>
    </row>
    <row r="45" spans="1:2" x14ac:dyDescent="0.2">
      <c r="A45">
        <f t="shared" si="2"/>
        <v>45</v>
      </c>
      <c r="B45" s="36">
        <f t="shared" si="1"/>
        <v>0.15277777777777771</v>
      </c>
    </row>
    <row r="46" spans="1:2" x14ac:dyDescent="0.2">
      <c r="A46">
        <f t="shared" si="2"/>
        <v>46</v>
      </c>
      <c r="B46" s="36">
        <f t="shared" si="1"/>
        <v>0.15624999999999992</v>
      </c>
    </row>
    <row r="47" spans="1:2" x14ac:dyDescent="0.2">
      <c r="A47">
        <f t="shared" si="2"/>
        <v>47</v>
      </c>
      <c r="B47" s="36">
        <f t="shared" si="1"/>
        <v>0.15972222222222213</v>
      </c>
    </row>
    <row r="48" spans="1:2" x14ac:dyDescent="0.2">
      <c r="A48">
        <f t="shared" si="2"/>
        <v>48</v>
      </c>
      <c r="B48" s="36">
        <f t="shared" si="1"/>
        <v>0.16319444444444434</v>
      </c>
    </row>
    <row r="49" spans="1:2" x14ac:dyDescent="0.2">
      <c r="A49">
        <f t="shared" si="2"/>
        <v>49</v>
      </c>
      <c r="B49" s="36">
        <f t="shared" si="1"/>
        <v>0.16666666666666655</v>
      </c>
    </row>
    <row r="50" spans="1:2" x14ac:dyDescent="0.2">
      <c r="A50">
        <f t="shared" si="2"/>
        <v>50</v>
      </c>
      <c r="B50" s="36">
        <f t="shared" si="1"/>
        <v>0.17013888888888876</v>
      </c>
    </row>
    <row r="51" spans="1:2" x14ac:dyDescent="0.2">
      <c r="A51">
        <f t="shared" si="2"/>
        <v>51</v>
      </c>
      <c r="B51" s="36">
        <f t="shared" si="1"/>
        <v>0.17361111111111097</v>
      </c>
    </row>
    <row r="52" spans="1:2" x14ac:dyDescent="0.2">
      <c r="A52">
        <f t="shared" si="2"/>
        <v>52</v>
      </c>
      <c r="B52" s="36">
        <f t="shared" si="1"/>
        <v>0.17708333333333318</v>
      </c>
    </row>
    <row r="53" spans="1:2" x14ac:dyDescent="0.2">
      <c r="A53">
        <f t="shared" si="2"/>
        <v>53</v>
      </c>
      <c r="B53" s="36">
        <f t="shared" si="1"/>
        <v>0.18055555555555539</v>
      </c>
    </row>
    <row r="54" spans="1:2" x14ac:dyDescent="0.2">
      <c r="A54">
        <f t="shared" si="2"/>
        <v>54</v>
      </c>
      <c r="B54" s="36">
        <f t="shared" si="1"/>
        <v>0.1840277777777776</v>
      </c>
    </row>
    <row r="55" spans="1:2" x14ac:dyDescent="0.2">
      <c r="A55">
        <f t="shared" si="2"/>
        <v>55</v>
      </c>
      <c r="B55" s="36">
        <f t="shared" si="1"/>
        <v>0.18749999999999981</v>
      </c>
    </row>
    <row r="56" spans="1:2" x14ac:dyDescent="0.2">
      <c r="A56">
        <f t="shared" si="2"/>
        <v>56</v>
      </c>
      <c r="B56" s="36">
        <f t="shared" si="1"/>
        <v>0.19097222222222202</v>
      </c>
    </row>
    <row r="57" spans="1:2" x14ac:dyDescent="0.2">
      <c r="A57">
        <f t="shared" si="2"/>
        <v>57</v>
      </c>
      <c r="B57" s="36">
        <f t="shared" si="1"/>
        <v>0.19444444444444423</v>
      </c>
    </row>
    <row r="58" spans="1:2" x14ac:dyDescent="0.2">
      <c r="A58">
        <f t="shared" si="2"/>
        <v>58</v>
      </c>
      <c r="B58" s="36">
        <f t="shared" si="1"/>
        <v>0.19791666666666644</v>
      </c>
    </row>
    <row r="59" spans="1:2" x14ac:dyDescent="0.2">
      <c r="A59">
        <f t="shared" si="2"/>
        <v>59</v>
      </c>
      <c r="B59" s="36">
        <f t="shared" si="1"/>
        <v>0.20138888888888865</v>
      </c>
    </row>
    <row r="60" spans="1:2" x14ac:dyDescent="0.2">
      <c r="A60">
        <f t="shared" si="2"/>
        <v>60</v>
      </c>
      <c r="B60" s="36">
        <f t="shared" si="1"/>
        <v>0.20486111111111086</v>
      </c>
    </row>
    <row r="61" spans="1:2" x14ac:dyDescent="0.2">
      <c r="A61">
        <f t="shared" si="2"/>
        <v>61</v>
      </c>
      <c r="B61" s="36">
        <f t="shared" si="1"/>
        <v>0.20833333333333307</v>
      </c>
    </row>
    <row r="62" spans="1:2" x14ac:dyDescent="0.2">
      <c r="A62">
        <f t="shared" si="2"/>
        <v>62</v>
      </c>
      <c r="B62" s="36">
        <f t="shared" si="1"/>
        <v>0.21180555555555527</v>
      </c>
    </row>
    <row r="63" spans="1:2" x14ac:dyDescent="0.2">
      <c r="A63">
        <f t="shared" si="2"/>
        <v>63</v>
      </c>
      <c r="B63" s="36">
        <f t="shared" si="1"/>
        <v>0.21527777777777748</v>
      </c>
    </row>
    <row r="64" spans="1:2" x14ac:dyDescent="0.2">
      <c r="A64">
        <f t="shared" si="2"/>
        <v>64</v>
      </c>
      <c r="B64" s="36">
        <f t="shared" si="1"/>
        <v>0.21874999999999969</v>
      </c>
    </row>
    <row r="65" spans="1:2" x14ac:dyDescent="0.2">
      <c r="A65">
        <f t="shared" si="2"/>
        <v>65</v>
      </c>
      <c r="B65" s="36">
        <f t="shared" si="1"/>
        <v>0.2222222222222219</v>
      </c>
    </row>
    <row r="66" spans="1:2" x14ac:dyDescent="0.2">
      <c r="A66">
        <f t="shared" si="2"/>
        <v>66</v>
      </c>
      <c r="B66" s="36">
        <f t="shared" si="1"/>
        <v>0.22569444444444411</v>
      </c>
    </row>
    <row r="67" spans="1:2" x14ac:dyDescent="0.2">
      <c r="A67">
        <f t="shared" si="2"/>
        <v>67</v>
      </c>
      <c r="B67" s="36">
        <f t="shared" ref="B67:B97" si="3">+B66+C$1</f>
        <v>0.22916666666666632</v>
      </c>
    </row>
    <row r="68" spans="1:2" x14ac:dyDescent="0.2">
      <c r="A68">
        <f t="shared" si="2"/>
        <v>68</v>
      </c>
      <c r="B68" s="36">
        <f t="shared" si="3"/>
        <v>0.23263888888888853</v>
      </c>
    </row>
    <row r="69" spans="1:2" x14ac:dyDescent="0.2">
      <c r="A69">
        <f t="shared" si="2"/>
        <v>69</v>
      </c>
      <c r="B69" s="36">
        <f t="shared" si="3"/>
        <v>0.23611111111111074</v>
      </c>
    </row>
    <row r="70" spans="1:2" x14ac:dyDescent="0.2">
      <c r="A70">
        <f t="shared" si="2"/>
        <v>70</v>
      </c>
      <c r="B70" s="36">
        <f t="shared" si="3"/>
        <v>0.23958333333333295</v>
      </c>
    </row>
    <row r="71" spans="1:2" x14ac:dyDescent="0.2">
      <c r="A71">
        <f t="shared" si="2"/>
        <v>71</v>
      </c>
      <c r="B71" s="36">
        <f t="shared" si="3"/>
        <v>0.24305555555555516</v>
      </c>
    </row>
    <row r="72" spans="1:2" x14ac:dyDescent="0.2">
      <c r="A72">
        <f t="shared" si="2"/>
        <v>72</v>
      </c>
      <c r="B72" s="36">
        <f t="shared" si="3"/>
        <v>0.24652777777777737</v>
      </c>
    </row>
    <row r="73" spans="1:2" x14ac:dyDescent="0.2">
      <c r="A73">
        <f t="shared" si="2"/>
        <v>73</v>
      </c>
      <c r="B73" s="36">
        <f t="shared" si="3"/>
        <v>0.24999999999999958</v>
      </c>
    </row>
    <row r="74" spans="1:2" x14ac:dyDescent="0.2">
      <c r="A74">
        <f t="shared" si="2"/>
        <v>74</v>
      </c>
      <c r="B74" s="36">
        <f t="shared" si="3"/>
        <v>0.25347222222222182</v>
      </c>
    </row>
    <row r="75" spans="1:2" x14ac:dyDescent="0.2">
      <c r="A75">
        <f t="shared" si="2"/>
        <v>75</v>
      </c>
      <c r="B75" s="36">
        <f t="shared" si="3"/>
        <v>0.25694444444444403</v>
      </c>
    </row>
    <row r="76" spans="1:2" x14ac:dyDescent="0.2">
      <c r="A76">
        <f t="shared" si="2"/>
        <v>76</v>
      </c>
      <c r="B76" s="36">
        <f t="shared" si="3"/>
        <v>0.26041666666666624</v>
      </c>
    </row>
    <row r="77" spans="1:2" x14ac:dyDescent="0.2">
      <c r="A77">
        <f t="shared" si="2"/>
        <v>77</v>
      </c>
      <c r="B77" s="36">
        <f t="shared" si="3"/>
        <v>0.26388888888888845</v>
      </c>
    </row>
    <row r="78" spans="1:2" x14ac:dyDescent="0.2">
      <c r="A78">
        <f t="shared" si="2"/>
        <v>78</v>
      </c>
      <c r="B78" s="36">
        <f t="shared" si="3"/>
        <v>0.26736111111111066</v>
      </c>
    </row>
    <row r="79" spans="1:2" x14ac:dyDescent="0.2">
      <c r="A79">
        <f t="shared" si="2"/>
        <v>79</v>
      </c>
      <c r="B79" s="36">
        <f t="shared" si="3"/>
        <v>0.27083333333333287</v>
      </c>
    </row>
    <row r="80" spans="1:2" x14ac:dyDescent="0.2">
      <c r="A80">
        <f t="shared" si="2"/>
        <v>80</v>
      </c>
      <c r="B80" s="36">
        <f t="shared" si="3"/>
        <v>0.27430555555555508</v>
      </c>
    </row>
    <row r="81" spans="1:2" x14ac:dyDescent="0.2">
      <c r="A81">
        <f t="shared" si="2"/>
        <v>81</v>
      </c>
      <c r="B81" s="36">
        <f t="shared" si="3"/>
        <v>0.27777777777777729</v>
      </c>
    </row>
    <row r="82" spans="1:2" x14ac:dyDescent="0.2">
      <c r="A82">
        <f t="shared" si="2"/>
        <v>82</v>
      </c>
      <c r="B82" s="36">
        <f t="shared" si="3"/>
        <v>0.2812499999999995</v>
      </c>
    </row>
    <row r="83" spans="1:2" x14ac:dyDescent="0.2">
      <c r="A83">
        <f t="shared" si="2"/>
        <v>83</v>
      </c>
      <c r="B83" s="36">
        <f t="shared" si="3"/>
        <v>0.28472222222222171</v>
      </c>
    </row>
    <row r="84" spans="1:2" x14ac:dyDescent="0.2">
      <c r="A84">
        <f t="shared" si="2"/>
        <v>84</v>
      </c>
      <c r="B84" s="36">
        <f t="shared" si="3"/>
        <v>0.28819444444444392</v>
      </c>
    </row>
    <row r="85" spans="1:2" x14ac:dyDescent="0.2">
      <c r="A85">
        <f t="shared" si="2"/>
        <v>85</v>
      </c>
      <c r="B85" s="36">
        <f t="shared" si="3"/>
        <v>0.29166666666666613</v>
      </c>
    </row>
    <row r="86" spans="1:2" x14ac:dyDescent="0.2">
      <c r="A86">
        <f t="shared" si="2"/>
        <v>86</v>
      </c>
      <c r="B86" s="36">
        <f t="shared" si="3"/>
        <v>0.29513888888888834</v>
      </c>
    </row>
    <row r="87" spans="1:2" x14ac:dyDescent="0.2">
      <c r="A87">
        <f t="shared" si="2"/>
        <v>87</v>
      </c>
      <c r="B87" s="36">
        <f t="shared" si="3"/>
        <v>0.29861111111111055</v>
      </c>
    </row>
    <row r="88" spans="1:2" x14ac:dyDescent="0.2">
      <c r="A88">
        <f t="shared" si="2"/>
        <v>88</v>
      </c>
      <c r="B88" s="36">
        <f t="shared" si="3"/>
        <v>0.30208333333333276</v>
      </c>
    </row>
    <row r="89" spans="1:2" x14ac:dyDescent="0.2">
      <c r="A89">
        <f t="shared" si="2"/>
        <v>89</v>
      </c>
      <c r="B89" s="36">
        <f t="shared" si="3"/>
        <v>0.30555555555555497</v>
      </c>
    </row>
    <row r="90" spans="1:2" x14ac:dyDescent="0.2">
      <c r="A90">
        <f t="shared" ref="A90:A153" si="4">1+A89</f>
        <v>90</v>
      </c>
      <c r="B90" s="36">
        <f t="shared" si="3"/>
        <v>0.30902777777777718</v>
      </c>
    </row>
    <row r="91" spans="1:2" x14ac:dyDescent="0.2">
      <c r="A91">
        <f t="shared" si="4"/>
        <v>91</v>
      </c>
      <c r="B91" s="36">
        <f t="shared" si="3"/>
        <v>0.31249999999999939</v>
      </c>
    </row>
    <row r="92" spans="1:2" x14ac:dyDescent="0.2">
      <c r="A92">
        <f t="shared" si="4"/>
        <v>92</v>
      </c>
      <c r="B92" s="36">
        <f t="shared" si="3"/>
        <v>0.3159722222222216</v>
      </c>
    </row>
    <row r="93" spans="1:2" x14ac:dyDescent="0.2">
      <c r="A93">
        <f t="shared" si="4"/>
        <v>93</v>
      </c>
      <c r="B93" s="36">
        <f t="shared" si="3"/>
        <v>0.31944444444444381</v>
      </c>
    </row>
    <row r="94" spans="1:2" x14ac:dyDescent="0.2">
      <c r="A94">
        <f t="shared" si="4"/>
        <v>94</v>
      </c>
      <c r="B94" s="36">
        <f t="shared" si="3"/>
        <v>0.32291666666666602</v>
      </c>
    </row>
    <row r="95" spans="1:2" x14ac:dyDescent="0.2">
      <c r="A95">
        <f t="shared" si="4"/>
        <v>95</v>
      </c>
      <c r="B95" s="36">
        <f t="shared" si="3"/>
        <v>0.32638888888888823</v>
      </c>
    </row>
    <row r="96" spans="1:2" x14ac:dyDescent="0.2">
      <c r="A96">
        <f t="shared" si="4"/>
        <v>96</v>
      </c>
      <c r="B96" s="36">
        <f t="shared" si="3"/>
        <v>0.32986111111111044</v>
      </c>
    </row>
    <row r="97" spans="1:2" x14ac:dyDescent="0.2">
      <c r="A97">
        <f t="shared" si="4"/>
        <v>97</v>
      </c>
      <c r="B97" s="36">
        <f t="shared" si="3"/>
        <v>0.33333333333333265</v>
      </c>
    </row>
    <row r="98" spans="1:2" x14ac:dyDescent="0.2">
      <c r="A98">
        <f t="shared" si="4"/>
        <v>98</v>
      </c>
      <c r="B98" s="36">
        <f t="shared" ref="B98:B153" si="5">+B97+C$1</f>
        <v>0.33680555555555486</v>
      </c>
    </row>
    <row r="99" spans="1:2" x14ac:dyDescent="0.2">
      <c r="A99">
        <f t="shared" si="4"/>
        <v>99</v>
      </c>
      <c r="B99" s="36">
        <f t="shared" si="5"/>
        <v>0.34027777777777707</v>
      </c>
    </row>
    <row r="100" spans="1:2" x14ac:dyDescent="0.2">
      <c r="A100">
        <f t="shared" si="4"/>
        <v>100</v>
      </c>
      <c r="B100" s="36">
        <f t="shared" si="5"/>
        <v>0.34374999999999928</v>
      </c>
    </row>
    <row r="101" spans="1:2" x14ac:dyDescent="0.2">
      <c r="A101">
        <f t="shared" si="4"/>
        <v>101</v>
      </c>
      <c r="B101" s="36">
        <f t="shared" si="5"/>
        <v>0.34722222222222149</v>
      </c>
    </row>
    <row r="102" spans="1:2" x14ac:dyDescent="0.2">
      <c r="A102">
        <f t="shared" si="4"/>
        <v>102</v>
      </c>
      <c r="B102" s="36">
        <f t="shared" si="5"/>
        <v>0.3506944444444437</v>
      </c>
    </row>
    <row r="103" spans="1:2" x14ac:dyDescent="0.2">
      <c r="A103">
        <f t="shared" si="4"/>
        <v>103</v>
      </c>
      <c r="B103" s="36">
        <f t="shared" si="5"/>
        <v>0.35416666666666591</v>
      </c>
    </row>
    <row r="104" spans="1:2" x14ac:dyDescent="0.2">
      <c r="A104">
        <f t="shared" si="4"/>
        <v>104</v>
      </c>
      <c r="B104" s="36">
        <f t="shared" si="5"/>
        <v>0.35763888888888812</v>
      </c>
    </row>
    <row r="105" spans="1:2" x14ac:dyDescent="0.2">
      <c r="A105">
        <f t="shared" si="4"/>
        <v>105</v>
      </c>
      <c r="B105" s="36">
        <f t="shared" si="5"/>
        <v>0.36111111111111033</v>
      </c>
    </row>
    <row r="106" spans="1:2" x14ac:dyDescent="0.2">
      <c r="A106">
        <f t="shared" si="4"/>
        <v>106</v>
      </c>
      <c r="B106" s="36">
        <f t="shared" si="5"/>
        <v>0.36458333333333254</v>
      </c>
    </row>
    <row r="107" spans="1:2" x14ac:dyDescent="0.2">
      <c r="A107">
        <f t="shared" si="4"/>
        <v>107</v>
      </c>
      <c r="B107" s="36">
        <f t="shared" si="5"/>
        <v>0.36805555555555475</v>
      </c>
    </row>
    <row r="108" spans="1:2" x14ac:dyDescent="0.2">
      <c r="A108">
        <f t="shared" si="4"/>
        <v>108</v>
      </c>
      <c r="B108" s="36">
        <f t="shared" si="5"/>
        <v>0.37152777777777696</v>
      </c>
    </row>
    <row r="109" spans="1:2" x14ac:dyDescent="0.2">
      <c r="A109">
        <f t="shared" si="4"/>
        <v>109</v>
      </c>
      <c r="B109" s="36">
        <f t="shared" si="5"/>
        <v>0.37499999999999917</v>
      </c>
    </row>
    <row r="110" spans="1:2" x14ac:dyDescent="0.2">
      <c r="A110">
        <f t="shared" si="4"/>
        <v>110</v>
      </c>
      <c r="B110" s="36">
        <f t="shared" si="5"/>
        <v>0.37847222222222138</v>
      </c>
    </row>
    <row r="111" spans="1:2" x14ac:dyDescent="0.2">
      <c r="A111">
        <f t="shared" si="4"/>
        <v>111</v>
      </c>
      <c r="B111" s="36">
        <f t="shared" si="5"/>
        <v>0.38194444444444359</v>
      </c>
    </row>
    <row r="112" spans="1:2" x14ac:dyDescent="0.2">
      <c r="A112">
        <f t="shared" si="4"/>
        <v>112</v>
      </c>
      <c r="B112" s="36">
        <f t="shared" si="5"/>
        <v>0.3854166666666658</v>
      </c>
    </row>
    <row r="113" spans="1:2" x14ac:dyDescent="0.2">
      <c r="A113">
        <f t="shared" si="4"/>
        <v>113</v>
      </c>
      <c r="B113" s="36">
        <f t="shared" si="5"/>
        <v>0.38888888888888801</v>
      </c>
    </row>
    <row r="114" spans="1:2" x14ac:dyDescent="0.2">
      <c r="A114">
        <f t="shared" si="4"/>
        <v>114</v>
      </c>
      <c r="B114" s="36">
        <f t="shared" si="5"/>
        <v>0.39236111111111022</v>
      </c>
    </row>
    <row r="115" spans="1:2" x14ac:dyDescent="0.2">
      <c r="A115">
        <f t="shared" si="4"/>
        <v>115</v>
      </c>
      <c r="B115" s="36">
        <f t="shared" si="5"/>
        <v>0.39583333333333243</v>
      </c>
    </row>
    <row r="116" spans="1:2" x14ac:dyDescent="0.2">
      <c r="A116">
        <f t="shared" si="4"/>
        <v>116</v>
      </c>
      <c r="B116" s="36">
        <f t="shared" si="5"/>
        <v>0.39930555555555464</v>
      </c>
    </row>
    <row r="117" spans="1:2" x14ac:dyDescent="0.2">
      <c r="A117">
        <f t="shared" si="4"/>
        <v>117</v>
      </c>
      <c r="B117" s="36">
        <f t="shared" si="5"/>
        <v>0.40277777777777685</v>
      </c>
    </row>
    <row r="118" spans="1:2" x14ac:dyDescent="0.2">
      <c r="A118">
        <f t="shared" si="4"/>
        <v>118</v>
      </c>
      <c r="B118" s="36">
        <f t="shared" si="5"/>
        <v>0.40624999999999906</v>
      </c>
    </row>
    <row r="119" spans="1:2" x14ac:dyDescent="0.2">
      <c r="A119">
        <f t="shared" si="4"/>
        <v>119</v>
      </c>
      <c r="B119" s="36">
        <f t="shared" si="5"/>
        <v>0.40972222222222127</v>
      </c>
    </row>
    <row r="120" spans="1:2" x14ac:dyDescent="0.2">
      <c r="A120">
        <f t="shared" si="4"/>
        <v>120</v>
      </c>
      <c r="B120" s="36">
        <f t="shared" si="5"/>
        <v>0.41319444444444348</v>
      </c>
    </row>
    <row r="121" spans="1:2" x14ac:dyDescent="0.2">
      <c r="A121">
        <f t="shared" si="4"/>
        <v>121</v>
      </c>
      <c r="B121" s="36">
        <f t="shared" si="5"/>
        <v>0.41666666666666569</v>
      </c>
    </row>
    <row r="122" spans="1:2" x14ac:dyDescent="0.2">
      <c r="A122">
        <f t="shared" si="4"/>
        <v>122</v>
      </c>
      <c r="B122" s="36">
        <f t="shared" si="5"/>
        <v>0.4201388888888879</v>
      </c>
    </row>
    <row r="123" spans="1:2" x14ac:dyDescent="0.2">
      <c r="A123">
        <f t="shared" si="4"/>
        <v>123</v>
      </c>
      <c r="B123" s="36">
        <f t="shared" si="5"/>
        <v>0.42361111111111011</v>
      </c>
    </row>
    <row r="124" spans="1:2" x14ac:dyDescent="0.2">
      <c r="A124">
        <f t="shared" si="4"/>
        <v>124</v>
      </c>
      <c r="B124" s="36">
        <f t="shared" si="5"/>
        <v>0.42708333333333232</v>
      </c>
    </row>
    <row r="125" spans="1:2" x14ac:dyDescent="0.2">
      <c r="A125">
        <f t="shared" si="4"/>
        <v>125</v>
      </c>
      <c r="B125" s="36">
        <f t="shared" si="5"/>
        <v>0.43055555555555453</v>
      </c>
    </row>
    <row r="126" spans="1:2" x14ac:dyDescent="0.2">
      <c r="A126">
        <f t="shared" si="4"/>
        <v>126</v>
      </c>
      <c r="B126" s="36">
        <f t="shared" si="5"/>
        <v>0.43402777777777674</v>
      </c>
    </row>
    <row r="127" spans="1:2" x14ac:dyDescent="0.2">
      <c r="A127">
        <f t="shared" si="4"/>
        <v>127</v>
      </c>
      <c r="B127" s="36">
        <f t="shared" si="5"/>
        <v>0.43749999999999895</v>
      </c>
    </row>
    <row r="128" spans="1:2" x14ac:dyDescent="0.2">
      <c r="A128">
        <f t="shared" si="4"/>
        <v>128</v>
      </c>
      <c r="B128" s="36">
        <f t="shared" si="5"/>
        <v>0.44097222222222116</v>
      </c>
    </row>
    <row r="129" spans="1:2" x14ac:dyDescent="0.2">
      <c r="A129">
        <f t="shared" si="4"/>
        <v>129</v>
      </c>
      <c r="B129" s="36">
        <f t="shared" si="5"/>
        <v>0.44444444444444337</v>
      </c>
    </row>
    <row r="130" spans="1:2" x14ac:dyDescent="0.2">
      <c r="A130">
        <f t="shared" si="4"/>
        <v>130</v>
      </c>
      <c r="B130" s="36">
        <f t="shared" si="5"/>
        <v>0.44791666666666557</v>
      </c>
    </row>
    <row r="131" spans="1:2" x14ac:dyDescent="0.2">
      <c r="A131">
        <f t="shared" si="4"/>
        <v>131</v>
      </c>
      <c r="B131" s="36">
        <f t="shared" si="5"/>
        <v>0.45138888888888778</v>
      </c>
    </row>
    <row r="132" spans="1:2" x14ac:dyDescent="0.2">
      <c r="A132">
        <f t="shared" si="4"/>
        <v>132</v>
      </c>
      <c r="B132" s="36">
        <f t="shared" si="5"/>
        <v>0.45486111111110999</v>
      </c>
    </row>
    <row r="133" spans="1:2" x14ac:dyDescent="0.2">
      <c r="A133">
        <f t="shared" si="4"/>
        <v>133</v>
      </c>
      <c r="B133" s="36">
        <f t="shared" si="5"/>
        <v>0.4583333333333322</v>
      </c>
    </row>
    <row r="134" spans="1:2" x14ac:dyDescent="0.2">
      <c r="A134">
        <f t="shared" si="4"/>
        <v>134</v>
      </c>
      <c r="B134" s="36">
        <f t="shared" si="5"/>
        <v>0.46180555555555441</v>
      </c>
    </row>
    <row r="135" spans="1:2" x14ac:dyDescent="0.2">
      <c r="A135">
        <f t="shared" si="4"/>
        <v>135</v>
      </c>
      <c r="B135" s="36">
        <f t="shared" si="5"/>
        <v>0.46527777777777662</v>
      </c>
    </row>
    <row r="136" spans="1:2" x14ac:dyDescent="0.2">
      <c r="A136">
        <f t="shared" si="4"/>
        <v>136</v>
      </c>
      <c r="B136" s="36">
        <f t="shared" si="5"/>
        <v>0.46874999999999883</v>
      </c>
    </row>
    <row r="137" spans="1:2" x14ac:dyDescent="0.2">
      <c r="A137">
        <f t="shared" si="4"/>
        <v>137</v>
      </c>
      <c r="B137" s="36">
        <f t="shared" si="5"/>
        <v>0.47222222222222104</v>
      </c>
    </row>
    <row r="138" spans="1:2" x14ac:dyDescent="0.2">
      <c r="A138">
        <f t="shared" si="4"/>
        <v>138</v>
      </c>
      <c r="B138" s="36">
        <f t="shared" si="5"/>
        <v>0.47569444444444325</v>
      </c>
    </row>
    <row r="139" spans="1:2" x14ac:dyDescent="0.2">
      <c r="A139">
        <f t="shared" si="4"/>
        <v>139</v>
      </c>
      <c r="B139" s="36">
        <f t="shared" si="5"/>
        <v>0.47916666666666546</v>
      </c>
    </row>
    <row r="140" spans="1:2" x14ac:dyDescent="0.2">
      <c r="A140">
        <f t="shared" si="4"/>
        <v>140</v>
      </c>
      <c r="B140" s="36">
        <f t="shared" si="5"/>
        <v>0.48263888888888767</v>
      </c>
    </row>
    <row r="141" spans="1:2" x14ac:dyDescent="0.2">
      <c r="A141">
        <f t="shared" si="4"/>
        <v>141</v>
      </c>
      <c r="B141" s="36">
        <f t="shared" si="5"/>
        <v>0.48611111111110988</v>
      </c>
    </row>
    <row r="142" spans="1:2" x14ac:dyDescent="0.2">
      <c r="A142">
        <f t="shared" si="4"/>
        <v>142</v>
      </c>
      <c r="B142" s="36">
        <f t="shared" si="5"/>
        <v>0.48958333333333209</v>
      </c>
    </row>
    <row r="143" spans="1:2" x14ac:dyDescent="0.2">
      <c r="A143">
        <f t="shared" si="4"/>
        <v>143</v>
      </c>
      <c r="B143" s="36">
        <f t="shared" si="5"/>
        <v>0.4930555555555543</v>
      </c>
    </row>
    <row r="144" spans="1:2" x14ac:dyDescent="0.2">
      <c r="A144">
        <f t="shared" si="4"/>
        <v>144</v>
      </c>
      <c r="B144" s="36">
        <f t="shared" si="5"/>
        <v>0.49652777777777651</v>
      </c>
    </row>
    <row r="145" spans="1:2" x14ac:dyDescent="0.2">
      <c r="A145">
        <f t="shared" si="4"/>
        <v>145</v>
      </c>
      <c r="B145" s="36">
        <f t="shared" si="5"/>
        <v>0.49999999999999872</v>
      </c>
    </row>
    <row r="146" spans="1:2" x14ac:dyDescent="0.2">
      <c r="A146">
        <f t="shared" si="4"/>
        <v>146</v>
      </c>
      <c r="B146" s="36">
        <f t="shared" si="5"/>
        <v>0.50347222222222099</v>
      </c>
    </row>
    <row r="147" spans="1:2" x14ac:dyDescent="0.2">
      <c r="A147">
        <f t="shared" si="4"/>
        <v>147</v>
      </c>
      <c r="B147" s="36">
        <f t="shared" si="5"/>
        <v>0.5069444444444432</v>
      </c>
    </row>
    <row r="148" spans="1:2" x14ac:dyDescent="0.2">
      <c r="A148">
        <f t="shared" si="4"/>
        <v>148</v>
      </c>
      <c r="B148" s="36">
        <f t="shared" si="5"/>
        <v>0.51041666666666541</v>
      </c>
    </row>
    <row r="149" spans="1:2" x14ac:dyDescent="0.2">
      <c r="A149">
        <f t="shared" si="4"/>
        <v>149</v>
      </c>
      <c r="B149" s="36">
        <f t="shared" si="5"/>
        <v>0.51388888888888762</v>
      </c>
    </row>
    <row r="150" spans="1:2" x14ac:dyDescent="0.2">
      <c r="A150">
        <f t="shared" si="4"/>
        <v>150</v>
      </c>
      <c r="B150" s="36">
        <f t="shared" si="5"/>
        <v>0.51736111111110983</v>
      </c>
    </row>
    <row r="151" spans="1:2" x14ac:dyDescent="0.2">
      <c r="A151">
        <f t="shared" si="4"/>
        <v>151</v>
      </c>
      <c r="B151" s="36">
        <f t="shared" si="5"/>
        <v>0.52083333333333204</v>
      </c>
    </row>
    <row r="152" spans="1:2" x14ac:dyDescent="0.2">
      <c r="A152">
        <f t="shared" si="4"/>
        <v>152</v>
      </c>
      <c r="B152" s="36">
        <f t="shared" si="5"/>
        <v>0.52430555555555425</v>
      </c>
    </row>
    <row r="153" spans="1:2" x14ac:dyDescent="0.2">
      <c r="A153">
        <f t="shared" si="4"/>
        <v>153</v>
      </c>
      <c r="B153" s="36">
        <f t="shared" si="5"/>
        <v>0.52777777777777646</v>
      </c>
    </row>
    <row r="154" spans="1:2" x14ac:dyDescent="0.2">
      <c r="A154">
        <f t="shared" ref="A154:A217" si="6">1+A153</f>
        <v>154</v>
      </c>
      <c r="B154" s="36">
        <f t="shared" ref="B154:B217" si="7">+B153+C$1</f>
        <v>0.53124999999999867</v>
      </c>
    </row>
    <row r="155" spans="1:2" x14ac:dyDescent="0.2">
      <c r="A155">
        <f t="shared" si="6"/>
        <v>155</v>
      </c>
      <c r="B155" s="36">
        <f t="shared" si="7"/>
        <v>0.53472222222222088</v>
      </c>
    </row>
    <row r="156" spans="1:2" x14ac:dyDescent="0.2">
      <c r="A156">
        <f t="shared" si="6"/>
        <v>156</v>
      </c>
      <c r="B156" s="36">
        <f t="shared" si="7"/>
        <v>0.53819444444444309</v>
      </c>
    </row>
    <row r="157" spans="1:2" x14ac:dyDescent="0.2">
      <c r="A157">
        <f t="shared" si="6"/>
        <v>157</v>
      </c>
      <c r="B157" s="36">
        <f t="shared" si="7"/>
        <v>0.5416666666666653</v>
      </c>
    </row>
    <row r="158" spans="1:2" x14ac:dyDescent="0.2">
      <c r="A158">
        <f t="shared" si="6"/>
        <v>158</v>
      </c>
      <c r="B158" s="36">
        <f t="shared" si="7"/>
        <v>0.54513888888888751</v>
      </c>
    </row>
    <row r="159" spans="1:2" x14ac:dyDescent="0.2">
      <c r="A159">
        <f t="shared" si="6"/>
        <v>159</v>
      </c>
      <c r="B159" s="36">
        <f t="shared" si="7"/>
        <v>0.54861111111110972</v>
      </c>
    </row>
    <row r="160" spans="1:2" x14ac:dyDescent="0.2">
      <c r="A160">
        <f t="shared" si="6"/>
        <v>160</v>
      </c>
      <c r="B160" s="36">
        <f t="shared" si="7"/>
        <v>0.55208333333333193</v>
      </c>
    </row>
    <row r="161" spans="1:2" x14ac:dyDescent="0.2">
      <c r="A161">
        <f t="shared" si="6"/>
        <v>161</v>
      </c>
      <c r="B161" s="36">
        <f t="shared" si="7"/>
        <v>0.55555555555555414</v>
      </c>
    </row>
    <row r="162" spans="1:2" x14ac:dyDescent="0.2">
      <c r="A162">
        <f t="shared" si="6"/>
        <v>162</v>
      </c>
      <c r="B162" s="36">
        <f t="shared" si="7"/>
        <v>0.55902777777777635</v>
      </c>
    </row>
    <row r="163" spans="1:2" x14ac:dyDescent="0.2">
      <c r="A163">
        <f t="shared" si="6"/>
        <v>163</v>
      </c>
      <c r="B163" s="36">
        <f t="shared" si="7"/>
        <v>0.56249999999999856</v>
      </c>
    </row>
    <row r="164" spans="1:2" x14ac:dyDescent="0.2">
      <c r="A164">
        <f t="shared" si="6"/>
        <v>164</v>
      </c>
      <c r="B164" s="36">
        <f t="shared" si="7"/>
        <v>0.56597222222222077</v>
      </c>
    </row>
    <row r="165" spans="1:2" x14ac:dyDescent="0.2">
      <c r="A165">
        <f t="shared" si="6"/>
        <v>165</v>
      </c>
      <c r="B165" s="36">
        <f t="shared" si="7"/>
        <v>0.56944444444444298</v>
      </c>
    </row>
    <row r="166" spans="1:2" x14ac:dyDescent="0.2">
      <c r="A166">
        <f t="shared" si="6"/>
        <v>166</v>
      </c>
      <c r="B166" s="36">
        <f t="shared" si="7"/>
        <v>0.57291666666666519</v>
      </c>
    </row>
    <row r="167" spans="1:2" x14ac:dyDescent="0.2">
      <c r="A167">
        <f t="shared" si="6"/>
        <v>167</v>
      </c>
      <c r="B167" s="36">
        <f t="shared" si="7"/>
        <v>0.5763888888888874</v>
      </c>
    </row>
    <row r="168" spans="1:2" x14ac:dyDescent="0.2">
      <c r="A168">
        <f t="shared" si="6"/>
        <v>168</v>
      </c>
      <c r="B168" s="36">
        <f t="shared" si="7"/>
        <v>0.57986111111110961</v>
      </c>
    </row>
    <row r="169" spans="1:2" x14ac:dyDescent="0.2">
      <c r="A169">
        <f t="shared" si="6"/>
        <v>169</v>
      </c>
      <c r="B169" s="36">
        <f t="shared" si="7"/>
        <v>0.58333333333333182</v>
      </c>
    </row>
    <row r="170" spans="1:2" x14ac:dyDescent="0.2">
      <c r="A170">
        <f t="shared" si="6"/>
        <v>170</v>
      </c>
      <c r="B170" s="36">
        <f t="shared" si="7"/>
        <v>0.58680555555555403</v>
      </c>
    </row>
    <row r="171" spans="1:2" x14ac:dyDescent="0.2">
      <c r="A171">
        <f t="shared" si="6"/>
        <v>171</v>
      </c>
      <c r="B171" s="36">
        <f t="shared" si="7"/>
        <v>0.59027777777777624</v>
      </c>
    </row>
    <row r="172" spans="1:2" x14ac:dyDescent="0.2">
      <c r="A172">
        <f t="shared" si="6"/>
        <v>172</v>
      </c>
      <c r="B172" s="36">
        <f t="shared" si="7"/>
        <v>0.59374999999999845</v>
      </c>
    </row>
    <row r="173" spans="1:2" x14ac:dyDescent="0.2">
      <c r="A173">
        <f t="shared" si="6"/>
        <v>173</v>
      </c>
      <c r="B173" s="36">
        <f t="shared" si="7"/>
        <v>0.59722222222222066</v>
      </c>
    </row>
    <row r="174" spans="1:2" x14ac:dyDescent="0.2">
      <c r="A174">
        <f t="shared" si="6"/>
        <v>174</v>
      </c>
      <c r="B174" s="36">
        <f t="shared" si="7"/>
        <v>0.60069444444444287</v>
      </c>
    </row>
    <row r="175" spans="1:2" x14ac:dyDescent="0.2">
      <c r="A175">
        <f t="shared" si="6"/>
        <v>175</v>
      </c>
      <c r="B175" s="36">
        <f t="shared" si="7"/>
        <v>0.60416666666666508</v>
      </c>
    </row>
    <row r="176" spans="1:2" x14ac:dyDescent="0.2">
      <c r="A176">
        <f t="shared" si="6"/>
        <v>176</v>
      </c>
      <c r="B176" s="36">
        <f t="shared" si="7"/>
        <v>0.60763888888888729</v>
      </c>
    </row>
    <row r="177" spans="1:2" x14ac:dyDescent="0.2">
      <c r="A177">
        <f t="shared" si="6"/>
        <v>177</v>
      </c>
      <c r="B177" s="36">
        <f t="shared" si="7"/>
        <v>0.6111111111111095</v>
      </c>
    </row>
    <row r="178" spans="1:2" x14ac:dyDescent="0.2">
      <c r="A178">
        <f t="shared" si="6"/>
        <v>178</v>
      </c>
      <c r="B178" s="36">
        <f t="shared" si="7"/>
        <v>0.61458333333333171</v>
      </c>
    </row>
    <row r="179" spans="1:2" x14ac:dyDescent="0.2">
      <c r="A179">
        <f t="shared" si="6"/>
        <v>179</v>
      </c>
      <c r="B179" s="36">
        <f t="shared" si="7"/>
        <v>0.61805555555555391</v>
      </c>
    </row>
    <row r="180" spans="1:2" x14ac:dyDescent="0.2">
      <c r="A180">
        <f t="shared" si="6"/>
        <v>180</v>
      </c>
      <c r="B180" s="36">
        <f t="shared" si="7"/>
        <v>0.62152777777777612</v>
      </c>
    </row>
    <row r="181" spans="1:2" x14ac:dyDescent="0.2">
      <c r="A181">
        <f t="shared" si="6"/>
        <v>181</v>
      </c>
      <c r="B181" s="36">
        <f t="shared" si="7"/>
        <v>0.62499999999999833</v>
      </c>
    </row>
    <row r="182" spans="1:2" x14ac:dyDescent="0.2">
      <c r="A182">
        <f t="shared" si="6"/>
        <v>182</v>
      </c>
      <c r="B182" s="36">
        <f t="shared" si="7"/>
        <v>0.62847222222222054</v>
      </c>
    </row>
    <row r="183" spans="1:2" x14ac:dyDescent="0.2">
      <c r="A183">
        <f t="shared" si="6"/>
        <v>183</v>
      </c>
      <c r="B183" s="36">
        <f t="shared" si="7"/>
        <v>0.63194444444444275</v>
      </c>
    </row>
    <row r="184" spans="1:2" x14ac:dyDescent="0.2">
      <c r="A184">
        <f t="shared" si="6"/>
        <v>184</v>
      </c>
      <c r="B184" s="36">
        <f t="shared" si="7"/>
        <v>0.63541666666666496</v>
      </c>
    </row>
    <row r="185" spans="1:2" x14ac:dyDescent="0.2">
      <c r="A185">
        <f t="shared" si="6"/>
        <v>185</v>
      </c>
      <c r="B185" s="36">
        <f t="shared" si="7"/>
        <v>0.63888888888888717</v>
      </c>
    </row>
    <row r="186" spans="1:2" x14ac:dyDescent="0.2">
      <c r="A186">
        <f t="shared" si="6"/>
        <v>186</v>
      </c>
      <c r="B186" s="36">
        <f t="shared" si="7"/>
        <v>0.64236111111110938</v>
      </c>
    </row>
    <row r="187" spans="1:2" x14ac:dyDescent="0.2">
      <c r="A187">
        <f t="shared" si="6"/>
        <v>187</v>
      </c>
      <c r="B187" s="36">
        <f t="shared" si="7"/>
        <v>0.64583333333333159</v>
      </c>
    </row>
    <row r="188" spans="1:2" x14ac:dyDescent="0.2">
      <c r="A188">
        <f t="shared" si="6"/>
        <v>188</v>
      </c>
      <c r="B188" s="36">
        <f t="shared" si="7"/>
        <v>0.6493055555555538</v>
      </c>
    </row>
    <row r="189" spans="1:2" x14ac:dyDescent="0.2">
      <c r="A189">
        <f t="shared" si="6"/>
        <v>189</v>
      </c>
      <c r="B189" s="36">
        <f t="shared" si="7"/>
        <v>0.65277777777777601</v>
      </c>
    </row>
    <row r="190" spans="1:2" x14ac:dyDescent="0.2">
      <c r="A190">
        <f t="shared" si="6"/>
        <v>190</v>
      </c>
      <c r="B190" s="36">
        <f t="shared" si="7"/>
        <v>0.65624999999999822</v>
      </c>
    </row>
    <row r="191" spans="1:2" x14ac:dyDescent="0.2">
      <c r="A191">
        <f t="shared" si="6"/>
        <v>191</v>
      </c>
      <c r="B191" s="36">
        <f t="shared" si="7"/>
        <v>0.65972222222222043</v>
      </c>
    </row>
    <row r="192" spans="1:2" x14ac:dyDescent="0.2">
      <c r="A192">
        <f t="shared" si="6"/>
        <v>192</v>
      </c>
      <c r="B192" s="36">
        <f t="shared" si="7"/>
        <v>0.66319444444444264</v>
      </c>
    </row>
    <row r="193" spans="1:2" x14ac:dyDescent="0.2">
      <c r="A193">
        <f t="shared" si="6"/>
        <v>193</v>
      </c>
      <c r="B193" s="36">
        <f t="shared" si="7"/>
        <v>0.66666666666666485</v>
      </c>
    </row>
    <row r="194" spans="1:2" x14ac:dyDescent="0.2">
      <c r="A194">
        <f t="shared" si="6"/>
        <v>194</v>
      </c>
      <c r="B194" s="36">
        <f t="shared" si="7"/>
        <v>0.67013888888888706</v>
      </c>
    </row>
    <row r="195" spans="1:2" x14ac:dyDescent="0.2">
      <c r="A195">
        <f t="shared" si="6"/>
        <v>195</v>
      </c>
      <c r="B195" s="36">
        <f t="shared" si="7"/>
        <v>0.67361111111110927</v>
      </c>
    </row>
    <row r="196" spans="1:2" x14ac:dyDescent="0.2">
      <c r="A196">
        <f t="shared" si="6"/>
        <v>196</v>
      </c>
      <c r="B196" s="36">
        <f t="shared" si="7"/>
        <v>0.67708333333333148</v>
      </c>
    </row>
    <row r="197" spans="1:2" x14ac:dyDescent="0.2">
      <c r="A197">
        <f t="shared" si="6"/>
        <v>197</v>
      </c>
      <c r="B197" s="36">
        <f t="shared" si="7"/>
        <v>0.68055555555555369</v>
      </c>
    </row>
    <row r="198" spans="1:2" x14ac:dyDescent="0.2">
      <c r="A198">
        <f t="shared" si="6"/>
        <v>198</v>
      </c>
      <c r="B198" s="36">
        <f t="shared" si="7"/>
        <v>0.6840277777777759</v>
      </c>
    </row>
    <row r="199" spans="1:2" x14ac:dyDescent="0.2">
      <c r="A199">
        <f t="shared" si="6"/>
        <v>199</v>
      </c>
      <c r="B199" s="36">
        <f t="shared" si="7"/>
        <v>0.68749999999999811</v>
      </c>
    </row>
    <row r="200" spans="1:2" x14ac:dyDescent="0.2">
      <c r="A200">
        <f t="shared" si="6"/>
        <v>200</v>
      </c>
      <c r="B200" s="36">
        <f t="shared" si="7"/>
        <v>0.69097222222222032</v>
      </c>
    </row>
    <row r="201" spans="1:2" x14ac:dyDescent="0.2">
      <c r="A201">
        <f t="shared" si="6"/>
        <v>201</v>
      </c>
      <c r="B201" s="36">
        <f t="shared" si="7"/>
        <v>0.69444444444444253</v>
      </c>
    </row>
    <row r="202" spans="1:2" x14ac:dyDescent="0.2">
      <c r="A202">
        <f t="shared" si="6"/>
        <v>202</v>
      </c>
      <c r="B202" s="36">
        <f t="shared" si="7"/>
        <v>0.69791666666666474</v>
      </c>
    </row>
    <row r="203" spans="1:2" x14ac:dyDescent="0.2">
      <c r="A203">
        <f t="shared" si="6"/>
        <v>203</v>
      </c>
      <c r="B203" s="36">
        <f t="shared" si="7"/>
        <v>0.70138888888888695</v>
      </c>
    </row>
    <row r="204" spans="1:2" x14ac:dyDescent="0.2">
      <c r="A204">
        <f t="shared" si="6"/>
        <v>204</v>
      </c>
      <c r="B204" s="36">
        <f t="shared" si="7"/>
        <v>0.70486111111110916</v>
      </c>
    </row>
    <row r="205" spans="1:2" x14ac:dyDescent="0.2">
      <c r="A205">
        <f t="shared" si="6"/>
        <v>205</v>
      </c>
      <c r="B205" s="36">
        <f t="shared" si="7"/>
        <v>0.70833333333333137</v>
      </c>
    </row>
    <row r="206" spans="1:2" x14ac:dyDescent="0.2">
      <c r="A206">
        <f t="shared" si="6"/>
        <v>206</v>
      </c>
      <c r="B206" s="36">
        <f t="shared" si="7"/>
        <v>0.71180555555555358</v>
      </c>
    </row>
    <row r="207" spans="1:2" x14ac:dyDescent="0.2">
      <c r="A207">
        <f t="shared" si="6"/>
        <v>207</v>
      </c>
      <c r="B207" s="36">
        <f t="shared" si="7"/>
        <v>0.71527777777777579</v>
      </c>
    </row>
    <row r="208" spans="1:2" x14ac:dyDescent="0.2">
      <c r="A208">
        <f t="shared" si="6"/>
        <v>208</v>
      </c>
      <c r="B208" s="36">
        <f t="shared" si="7"/>
        <v>0.718749999999998</v>
      </c>
    </row>
    <row r="209" spans="1:2" x14ac:dyDescent="0.2">
      <c r="A209">
        <f t="shared" si="6"/>
        <v>209</v>
      </c>
      <c r="B209" s="36">
        <f t="shared" si="7"/>
        <v>0.72222222222222021</v>
      </c>
    </row>
    <row r="210" spans="1:2" x14ac:dyDescent="0.2">
      <c r="A210">
        <f t="shared" si="6"/>
        <v>210</v>
      </c>
      <c r="B210" s="36">
        <f t="shared" si="7"/>
        <v>0.72569444444444242</v>
      </c>
    </row>
    <row r="211" spans="1:2" x14ac:dyDescent="0.2">
      <c r="A211">
        <f t="shared" si="6"/>
        <v>211</v>
      </c>
      <c r="B211" s="36">
        <f t="shared" si="7"/>
        <v>0.72916666666666463</v>
      </c>
    </row>
    <row r="212" spans="1:2" x14ac:dyDescent="0.2">
      <c r="A212">
        <f t="shared" si="6"/>
        <v>212</v>
      </c>
      <c r="B212" s="36">
        <f t="shared" si="7"/>
        <v>0.73263888888888684</v>
      </c>
    </row>
    <row r="213" spans="1:2" x14ac:dyDescent="0.2">
      <c r="A213">
        <f t="shared" si="6"/>
        <v>213</v>
      </c>
      <c r="B213" s="36">
        <f t="shared" si="7"/>
        <v>0.73611111111110905</v>
      </c>
    </row>
    <row r="214" spans="1:2" x14ac:dyDescent="0.2">
      <c r="A214">
        <f t="shared" si="6"/>
        <v>214</v>
      </c>
      <c r="B214" s="36">
        <f t="shared" si="7"/>
        <v>0.73958333333333126</v>
      </c>
    </row>
    <row r="215" spans="1:2" x14ac:dyDescent="0.2">
      <c r="A215">
        <f t="shared" si="6"/>
        <v>215</v>
      </c>
      <c r="B215" s="36">
        <f t="shared" si="7"/>
        <v>0.74305555555555347</v>
      </c>
    </row>
    <row r="216" spans="1:2" x14ac:dyDescent="0.2">
      <c r="A216">
        <f t="shared" si="6"/>
        <v>216</v>
      </c>
      <c r="B216" s="36">
        <f t="shared" si="7"/>
        <v>0.74652777777777568</v>
      </c>
    </row>
    <row r="217" spans="1:2" x14ac:dyDescent="0.2">
      <c r="A217">
        <f t="shared" si="6"/>
        <v>217</v>
      </c>
      <c r="B217" s="36">
        <f t="shared" si="7"/>
        <v>0.74999999999999789</v>
      </c>
    </row>
    <row r="218" spans="1:2" x14ac:dyDescent="0.2">
      <c r="A218">
        <f t="shared" ref="A218:A281" si="8">1+A217</f>
        <v>218</v>
      </c>
      <c r="B218" s="36">
        <f t="shared" ref="B218:B281" si="9">+B217+C$1</f>
        <v>0.7534722222222201</v>
      </c>
    </row>
    <row r="219" spans="1:2" x14ac:dyDescent="0.2">
      <c r="A219">
        <f t="shared" si="8"/>
        <v>219</v>
      </c>
      <c r="B219" s="36">
        <f t="shared" si="9"/>
        <v>0.75694444444444231</v>
      </c>
    </row>
    <row r="220" spans="1:2" x14ac:dyDescent="0.2">
      <c r="A220">
        <f t="shared" si="8"/>
        <v>220</v>
      </c>
      <c r="B220" s="36">
        <f t="shared" si="9"/>
        <v>0.76041666666666452</v>
      </c>
    </row>
    <row r="221" spans="1:2" x14ac:dyDescent="0.2">
      <c r="A221">
        <f t="shared" si="8"/>
        <v>221</v>
      </c>
      <c r="B221" s="36">
        <f t="shared" si="9"/>
        <v>0.76388888888888673</v>
      </c>
    </row>
    <row r="222" spans="1:2" x14ac:dyDescent="0.2">
      <c r="A222">
        <f t="shared" si="8"/>
        <v>222</v>
      </c>
      <c r="B222" s="36">
        <f t="shared" si="9"/>
        <v>0.76736111111110894</v>
      </c>
    </row>
    <row r="223" spans="1:2" x14ac:dyDescent="0.2">
      <c r="A223">
        <f t="shared" si="8"/>
        <v>223</v>
      </c>
      <c r="B223" s="36">
        <f t="shared" si="9"/>
        <v>0.77083333333333115</v>
      </c>
    </row>
    <row r="224" spans="1:2" x14ac:dyDescent="0.2">
      <c r="A224">
        <f t="shared" si="8"/>
        <v>224</v>
      </c>
      <c r="B224" s="36">
        <f t="shared" si="9"/>
        <v>0.77430555555555336</v>
      </c>
    </row>
    <row r="225" spans="1:2" x14ac:dyDescent="0.2">
      <c r="A225">
        <f t="shared" si="8"/>
        <v>225</v>
      </c>
      <c r="B225" s="36">
        <f t="shared" si="9"/>
        <v>0.77777777777777557</v>
      </c>
    </row>
    <row r="226" spans="1:2" x14ac:dyDescent="0.2">
      <c r="A226">
        <f t="shared" si="8"/>
        <v>226</v>
      </c>
      <c r="B226" s="36">
        <f t="shared" si="9"/>
        <v>0.78124999999999778</v>
      </c>
    </row>
    <row r="227" spans="1:2" x14ac:dyDescent="0.2">
      <c r="A227">
        <f t="shared" si="8"/>
        <v>227</v>
      </c>
      <c r="B227" s="36">
        <f t="shared" si="9"/>
        <v>0.78472222222221999</v>
      </c>
    </row>
    <row r="228" spans="1:2" x14ac:dyDescent="0.2">
      <c r="A228">
        <f t="shared" si="8"/>
        <v>228</v>
      </c>
      <c r="B228" s="36">
        <f t="shared" si="9"/>
        <v>0.7881944444444422</v>
      </c>
    </row>
    <row r="229" spans="1:2" x14ac:dyDescent="0.2">
      <c r="A229">
        <f t="shared" si="8"/>
        <v>229</v>
      </c>
      <c r="B229" s="36">
        <f t="shared" si="9"/>
        <v>0.79166666666666441</v>
      </c>
    </row>
    <row r="230" spans="1:2" x14ac:dyDescent="0.2">
      <c r="A230">
        <f t="shared" si="8"/>
        <v>230</v>
      </c>
      <c r="B230" s="36">
        <f t="shared" si="9"/>
        <v>0.79513888888888662</v>
      </c>
    </row>
    <row r="231" spans="1:2" x14ac:dyDescent="0.2">
      <c r="A231">
        <f t="shared" si="8"/>
        <v>231</v>
      </c>
      <c r="B231" s="36">
        <f t="shared" si="9"/>
        <v>0.79861111111110883</v>
      </c>
    </row>
    <row r="232" spans="1:2" x14ac:dyDescent="0.2">
      <c r="A232">
        <f t="shared" si="8"/>
        <v>232</v>
      </c>
      <c r="B232" s="36">
        <f t="shared" si="9"/>
        <v>0.80208333333333104</v>
      </c>
    </row>
    <row r="233" spans="1:2" x14ac:dyDescent="0.2">
      <c r="A233">
        <f t="shared" si="8"/>
        <v>233</v>
      </c>
      <c r="B233" s="36">
        <f t="shared" si="9"/>
        <v>0.80555555555555325</v>
      </c>
    </row>
    <row r="234" spans="1:2" x14ac:dyDescent="0.2">
      <c r="A234">
        <f t="shared" si="8"/>
        <v>234</v>
      </c>
      <c r="B234" s="36">
        <f t="shared" si="9"/>
        <v>0.80902777777777546</v>
      </c>
    </row>
    <row r="235" spans="1:2" x14ac:dyDescent="0.2">
      <c r="A235">
        <f t="shared" si="8"/>
        <v>235</v>
      </c>
      <c r="B235" s="36">
        <f t="shared" si="9"/>
        <v>0.81249999999999767</v>
      </c>
    </row>
    <row r="236" spans="1:2" x14ac:dyDescent="0.2">
      <c r="A236">
        <f t="shared" si="8"/>
        <v>236</v>
      </c>
      <c r="B236" s="36">
        <f t="shared" si="9"/>
        <v>0.81597222222221988</v>
      </c>
    </row>
    <row r="237" spans="1:2" x14ac:dyDescent="0.2">
      <c r="A237">
        <f t="shared" si="8"/>
        <v>237</v>
      </c>
      <c r="B237" s="36">
        <f t="shared" si="9"/>
        <v>0.81944444444444209</v>
      </c>
    </row>
    <row r="238" spans="1:2" x14ac:dyDescent="0.2">
      <c r="A238">
        <f t="shared" si="8"/>
        <v>238</v>
      </c>
      <c r="B238" s="36">
        <f t="shared" si="9"/>
        <v>0.8229166666666643</v>
      </c>
    </row>
    <row r="239" spans="1:2" x14ac:dyDescent="0.2">
      <c r="A239">
        <f t="shared" si="8"/>
        <v>239</v>
      </c>
      <c r="B239" s="36">
        <f t="shared" si="9"/>
        <v>0.82638888888888651</v>
      </c>
    </row>
    <row r="240" spans="1:2" x14ac:dyDescent="0.2">
      <c r="A240">
        <f t="shared" si="8"/>
        <v>240</v>
      </c>
      <c r="B240" s="36">
        <f t="shared" si="9"/>
        <v>0.82986111111110872</v>
      </c>
    </row>
    <row r="241" spans="1:2" x14ac:dyDescent="0.2">
      <c r="A241">
        <f t="shared" si="8"/>
        <v>241</v>
      </c>
      <c r="B241" s="36">
        <f t="shared" si="9"/>
        <v>0.83333333333333093</v>
      </c>
    </row>
    <row r="242" spans="1:2" x14ac:dyDescent="0.2">
      <c r="A242">
        <f t="shared" si="8"/>
        <v>242</v>
      </c>
      <c r="B242" s="36">
        <f t="shared" si="9"/>
        <v>0.83680555555555314</v>
      </c>
    </row>
    <row r="243" spans="1:2" x14ac:dyDescent="0.2">
      <c r="A243">
        <f t="shared" si="8"/>
        <v>243</v>
      </c>
      <c r="B243" s="36">
        <f t="shared" si="9"/>
        <v>0.84027777777777535</v>
      </c>
    </row>
    <row r="244" spans="1:2" x14ac:dyDescent="0.2">
      <c r="A244">
        <f t="shared" si="8"/>
        <v>244</v>
      </c>
      <c r="B244" s="36">
        <f t="shared" si="9"/>
        <v>0.84374999999999756</v>
      </c>
    </row>
    <row r="245" spans="1:2" x14ac:dyDescent="0.2">
      <c r="A245">
        <f t="shared" si="8"/>
        <v>245</v>
      </c>
      <c r="B245" s="36">
        <f t="shared" si="9"/>
        <v>0.84722222222221977</v>
      </c>
    </row>
    <row r="246" spans="1:2" x14ac:dyDescent="0.2">
      <c r="A246">
        <f t="shared" si="8"/>
        <v>246</v>
      </c>
      <c r="B246" s="36">
        <f t="shared" si="9"/>
        <v>0.85069444444444198</v>
      </c>
    </row>
    <row r="247" spans="1:2" x14ac:dyDescent="0.2">
      <c r="A247">
        <f t="shared" si="8"/>
        <v>247</v>
      </c>
      <c r="B247" s="36">
        <f t="shared" si="9"/>
        <v>0.85416666666666419</v>
      </c>
    </row>
    <row r="248" spans="1:2" x14ac:dyDescent="0.2">
      <c r="A248">
        <f t="shared" si="8"/>
        <v>248</v>
      </c>
      <c r="B248" s="36">
        <f t="shared" si="9"/>
        <v>0.8576388888888864</v>
      </c>
    </row>
    <row r="249" spans="1:2" x14ac:dyDescent="0.2">
      <c r="A249">
        <f t="shared" si="8"/>
        <v>249</v>
      </c>
      <c r="B249" s="36">
        <f t="shared" si="9"/>
        <v>0.86111111111110861</v>
      </c>
    </row>
    <row r="250" spans="1:2" x14ac:dyDescent="0.2">
      <c r="A250">
        <f t="shared" si="8"/>
        <v>250</v>
      </c>
      <c r="B250" s="36">
        <f t="shared" si="9"/>
        <v>0.86458333333333082</v>
      </c>
    </row>
    <row r="251" spans="1:2" x14ac:dyDescent="0.2">
      <c r="A251">
        <f t="shared" si="8"/>
        <v>251</v>
      </c>
      <c r="B251" s="36">
        <f t="shared" si="9"/>
        <v>0.86805555555555303</v>
      </c>
    </row>
    <row r="252" spans="1:2" x14ac:dyDescent="0.2">
      <c r="A252">
        <f t="shared" si="8"/>
        <v>252</v>
      </c>
      <c r="B252" s="36">
        <f t="shared" si="9"/>
        <v>0.87152777777777524</v>
      </c>
    </row>
    <row r="253" spans="1:2" x14ac:dyDescent="0.2">
      <c r="A253">
        <f t="shared" si="8"/>
        <v>253</v>
      </c>
      <c r="B253" s="36">
        <f t="shared" si="9"/>
        <v>0.87499999999999745</v>
      </c>
    </row>
    <row r="254" spans="1:2" x14ac:dyDescent="0.2">
      <c r="A254">
        <f t="shared" si="8"/>
        <v>254</v>
      </c>
      <c r="B254" s="36">
        <f t="shared" si="9"/>
        <v>0.87847222222221966</v>
      </c>
    </row>
    <row r="255" spans="1:2" x14ac:dyDescent="0.2">
      <c r="A255">
        <f t="shared" si="8"/>
        <v>255</v>
      </c>
      <c r="B255" s="36">
        <f t="shared" si="9"/>
        <v>0.88194444444444187</v>
      </c>
    </row>
    <row r="256" spans="1:2" x14ac:dyDescent="0.2">
      <c r="A256">
        <f t="shared" si="8"/>
        <v>256</v>
      </c>
      <c r="B256" s="36">
        <f t="shared" si="9"/>
        <v>0.88541666666666408</v>
      </c>
    </row>
    <row r="257" spans="1:2" x14ac:dyDescent="0.2">
      <c r="A257">
        <f t="shared" si="8"/>
        <v>257</v>
      </c>
      <c r="B257" s="36">
        <f t="shared" si="9"/>
        <v>0.88888888888888629</v>
      </c>
    </row>
    <row r="258" spans="1:2" x14ac:dyDescent="0.2">
      <c r="A258">
        <f t="shared" si="8"/>
        <v>258</v>
      </c>
      <c r="B258" s="36">
        <f t="shared" si="9"/>
        <v>0.8923611111111085</v>
      </c>
    </row>
    <row r="259" spans="1:2" x14ac:dyDescent="0.2">
      <c r="A259">
        <f t="shared" si="8"/>
        <v>259</v>
      </c>
      <c r="B259" s="36">
        <f t="shared" si="9"/>
        <v>0.89583333333333071</v>
      </c>
    </row>
    <row r="260" spans="1:2" x14ac:dyDescent="0.2">
      <c r="A260">
        <f t="shared" si="8"/>
        <v>260</v>
      </c>
      <c r="B260" s="36">
        <f t="shared" si="9"/>
        <v>0.89930555555555292</v>
      </c>
    </row>
    <row r="261" spans="1:2" x14ac:dyDescent="0.2">
      <c r="A261">
        <f t="shared" si="8"/>
        <v>261</v>
      </c>
      <c r="B261" s="36">
        <f t="shared" si="9"/>
        <v>0.90277777777777513</v>
      </c>
    </row>
    <row r="262" spans="1:2" x14ac:dyDescent="0.2">
      <c r="A262">
        <f t="shared" si="8"/>
        <v>262</v>
      </c>
      <c r="B262" s="36">
        <f t="shared" si="9"/>
        <v>0.90624999999999734</v>
      </c>
    </row>
    <row r="263" spans="1:2" x14ac:dyDescent="0.2">
      <c r="A263">
        <f t="shared" si="8"/>
        <v>263</v>
      </c>
      <c r="B263" s="36">
        <f t="shared" si="9"/>
        <v>0.90972222222221955</v>
      </c>
    </row>
    <row r="264" spans="1:2" x14ac:dyDescent="0.2">
      <c r="A264">
        <f t="shared" si="8"/>
        <v>264</v>
      </c>
      <c r="B264" s="36">
        <f t="shared" si="9"/>
        <v>0.91319444444444176</v>
      </c>
    </row>
    <row r="265" spans="1:2" x14ac:dyDescent="0.2">
      <c r="A265">
        <f t="shared" si="8"/>
        <v>265</v>
      </c>
      <c r="B265" s="36">
        <f t="shared" si="9"/>
        <v>0.91666666666666397</v>
      </c>
    </row>
    <row r="266" spans="1:2" x14ac:dyDescent="0.2">
      <c r="A266">
        <f t="shared" si="8"/>
        <v>266</v>
      </c>
      <c r="B266" s="36">
        <f t="shared" si="9"/>
        <v>0.92013888888888618</v>
      </c>
    </row>
    <row r="267" spans="1:2" x14ac:dyDescent="0.2">
      <c r="A267">
        <f t="shared" si="8"/>
        <v>267</v>
      </c>
      <c r="B267" s="36">
        <f t="shared" si="9"/>
        <v>0.92361111111110838</v>
      </c>
    </row>
    <row r="268" spans="1:2" x14ac:dyDescent="0.2">
      <c r="A268">
        <f t="shared" si="8"/>
        <v>268</v>
      </c>
      <c r="B268" s="36">
        <f t="shared" si="9"/>
        <v>0.92708333333333059</v>
      </c>
    </row>
    <row r="269" spans="1:2" x14ac:dyDescent="0.2">
      <c r="A269">
        <f t="shared" si="8"/>
        <v>269</v>
      </c>
      <c r="B269" s="36">
        <f t="shared" si="9"/>
        <v>0.9305555555555528</v>
      </c>
    </row>
    <row r="270" spans="1:2" x14ac:dyDescent="0.2">
      <c r="A270">
        <f t="shared" si="8"/>
        <v>270</v>
      </c>
      <c r="B270" s="36">
        <f t="shared" si="9"/>
        <v>0.93402777777777501</v>
      </c>
    </row>
    <row r="271" spans="1:2" x14ac:dyDescent="0.2">
      <c r="A271">
        <f t="shared" si="8"/>
        <v>271</v>
      </c>
      <c r="B271" s="36">
        <f t="shared" si="9"/>
        <v>0.93749999999999722</v>
      </c>
    </row>
    <row r="272" spans="1:2" x14ac:dyDescent="0.2">
      <c r="A272">
        <f t="shared" si="8"/>
        <v>272</v>
      </c>
      <c r="B272" s="36">
        <f t="shared" si="9"/>
        <v>0.94097222222221943</v>
      </c>
    </row>
    <row r="273" spans="1:2" x14ac:dyDescent="0.2">
      <c r="A273">
        <f t="shared" si="8"/>
        <v>273</v>
      </c>
      <c r="B273" s="36">
        <f t="shared" si="9"/>
        <v>0.94444444444444164</v>
      </c>
    </row>
    <row r="274" spans="1:2" x14ac:dyDescent="0.2">
      <c r="A274">
        <f t="shared" si="8"/>
        <v>274</v>
      </c>
      <c r="B274" s="36">
        <f t="shared" si="9"/>
        <v>0.94791666666666385</v>
      </c>
    </row>
    <row r="275" spans="1:2" x14ac:dyDescent="0.2">
      <c r="A275">
        <f t="shared" si="8"/>
        <v>275</v>
      </c>
      <c r="B275" s="36">
        <f t="shared" si="9"/>
        <v>0.95138888888888606</v>
      </c>
    </row>
    <row r="276" spans="1:2" x14ac:dyDescent="0.2">
      <c r="A276">
        <f t="shared" si="8"/>
        <v>276</v>
      </c>
      <c r="B276" s="36">
        <f t="shared" si="9"/>
        <v>0.95486111111110827</v>
      </c>
    </row>
    <row r="277" spans="1:2" x14ac:dyDescent="0.2">
      <c r="A277">
        <f t="shared" si="8"/>
        <v>277</v>
      </c>
      <c r="B277" s="36">
        <f t="shared" si="9"/>
        <v>0.95833333333333048</v>
      </c>
    </row>
    <row r="278" spans="1:2" x14ac:dyDescent="0.2">
      <c r="A278">
        <f t="shared" si="8"/>
        <v>278</v>
      </c>
      <c r="B278" s="36">
        <f t="shared" si="9"/>
        <v>0.96180555555555269</v>
      </c>
    </row>
    <row r="279" spans="1:2" x14ac:dyDescent="0.2">
      <c r="A279">
        <f t="shared" si="8"/>
        <v>279</v>
      </c>
      <c r="B279" s="36">
        <f t="shared" si="9"/>
        <v>0.9652777777777749</v>
      </c>
    </row>
    <row r="280" spans="1:2" x14ac:dyDescent="0.2">
      <c r="A280">
        <f t="shared" si="8"/>
        <v>280</v>
      </c>
      <c r="B280" s="36">
        <f t="shared" si="9"/>
        <v>0.96874999999999711</v>
      </c>
    </row>
    <row r="281" spans="1:2" x14ac:dyDescent="0.2">
      <c r="A281">
        <f t="shared" si="8"/>
        <v>281</v>
      </c>
      <c r="B281" s="36">
        <f t="shared" si="9"/>
        <v>0.97222222222221932</v>
      </c>
    </row>
    <row r="282" spans="1:2" x14ac:dyDescent="0.2">
      <c r="A282">
        <f t="shared" ref="A282:A289" si="10">1+A281</f>
        <v>282</v>
      </c>
      <c r="B282" s="36">
        <f t="shared" ref="B282:B289" si="11">+B281+C$1</f>
        <v>0.97569444444444153</v>
      </c>
    </row>
    <row r="283" spans="1:2" x14ac:dyDescent="0.2">
      <c r="A283">
        <f t="shared" si="10"/>
        <v>283</v>
      </c>
      <c r="B283" s="36">
        <f t="shared" si="11"/>
        <v>0.97916666666666374</v>
      </c>
    </row>
    <row r="284" spans="1:2" x14ac:dyDescent="0.2">
      <c r="A284">
        <f t="shared" si="10"/>
        <v>284</v>
      </c>
      <c r="B284" s="36">
        <f t="shared" si="11"/>
        <v>0.98263888888888595</v>
      </c>
    </row>
    <row r="285" spans="1:2" x14ac:dyDescent="0.2">
      <c r="A285">
        <f t="shared" si="10"/>
        <v>285</v>
      </c>
      <c r="B285" s="36">
        <f t="shared" si="11"/>
        <v>0.98611111111110816</v>
      </c>
    </row>
    <row r="286" spans="1:2" x14ac:dyDescent="0.2">
      <c r="A286">
        <f t="shared" si="10"/>
        <v>286</v>
      </c>
      <c r="B286" s="36">
        <f t="shared" si="11"/>
        <v>0.98958333333333037</v>
      </c>
    </row>
    <row r="287" spans="1:2" x14ac:dyDescent="0.2">
      <c r="A287">
        <f t="shared" si="10"/>
        <v>287</v>
      </c>
      <c r="B287" s="36">
        <f t="shared" si="11"/>
        <v>0.99305555555555258</v>
      </c>
    </row>
    <row r="288" spans="1:2" x14ac:dyDescent="0.2">
      <c r="A288">
        <f t="shared" si="10"/>
        <v>288</v>
      </c>
      <c r="B288" s="36">
        <f t="shared" si="11"/>
        <v>0.99652777777777479</v>
      </c>
    </row>
    <row r="289" spans="1:2" x14ac:dyDescent="0.2">
      <c r="A289">
        <f t="shared" si="10"/>
        <v>289</v>
      </c>
      <c r="B289" s="36">
        <f t="shared" si="11"/>
        <v>0.999999999999997</v>
      </c>
    </row>
    <row r="290" spans="1:2" x14ac:dyDescent="0.2">
      <c r="B290" s="36"/>
    </row>
    <row r="291" spans="1:2" x14ac:dyDescent="0.2">
      <c r="B291" s="36"/>
    </row>
    <row r="292" spans="1:2" x14ac:dyDescent="0.2">
      <c r="B292" s="36"/>
    </row>
    <row r="293" spans="1:2" x14ac:dyDescent="0.2">
      <c r="B293" s="36"/>
    </row>
    <row r="294" spans="1:2" x14ac:dyDescent="0.2">
      <c r="B294" s="36"/>
    </row>
    <row r="295" spans="1:2" x14ac:dyDescent="0.2">
      <c r="B295" s="36"/>
    </row>
    <row r="296" spans="1:2" x14ac:dyDescent="0.2">
      <c r="B296" s="36"/>
    </row>
    <row r="297" spans="1:2" x14ac:dyDescent="0.2">
      <c r="B297" s="36"/>
    </row>
    <row r="298" spans="1:2" x14ac:dyDescent="0.2">
      <c r="B298" s="36"/>
    </row>
    <row r="299" spans="1:2" x14ac:dyDescent="0.2">
      <c r="B299" s="36"/>
    </row>
    <row r="300" spans="1:2" x14ac:dyDescent="0.2">
      <c r="B300" s="36"/>
    </row>
    <row r="301" spans="1:2" x14ac:dyDescent="0.2">
      <c r="B301" s="36"/>
    </row>
    <row r="302" spans="1:2" x14ac:dyDescent="0.2">
      <c r="B302" s="36"/>
    </row>
    <row r="303" spans="1:2" x14ac:dyDescent="0.2">
      <c r="B303" s="36"/>
    </row>
    <row r="304" spans="1:2" x14ac:dyDescent="0.2">
      <c r="B304" s="36"/>
    </row>
    <row r="305" spans="2:2" x14ac:dyDescent="0.2">
      <c r="B305" s="36"/>
    </row>
    <row r="306" spans="2:2" x14ac:dyDescent="0.2">
      <c r="B306" s="36"/>
    </row>
    <row r="307" spans="2:2" x14ac:dyDescent="0.2">
      <c r="B307" s="36"/>
    </row>
    <row r="308" spans="2:2" x14ac:dyDescent="0.2">
      <c r="B308" s="36"/>
    </row>
    <row r="309" spans="2:2" x14ac:dyDescent="0.2">
      <c r="B309" s="36"/>
    </row>
    <row r="310" spans="2:2" x14ac:dyDescent="0.2">
      <c r="B310" s="36"/>
    </row>
    <row r="311" spans="2:2" x14ac:dyDescent="0.2">
      <c r="B311" s="36"/>
    </row>
    <row r="312" spans="2:2" x14ac:dyDescent="0.2">
      <c r="B312" s="36"/>
    </row>
    <row r="313" spans="2:2" x14ac:dyDescent="0.2">
      <c r="B313" s="36"/>
    </row>
    <row r="314" spans="2:2" x14ac:dyDescent="0.2">
      <c r="B314" s="36"/>
    </row>
    <row r="315" spans="2:2" x14ac:dyDescent="0.2">
      <c r="B315" s="36"/>
    </row>
    <row r="316" spans="2:2" x14ac:dyDescent="0.2">
      <c r="B316" s="36"/>
    </row>
    <row r="317" spans="2:2" x14ac:dyDescent="0.2">
      <c r="B317" s="36"/>
    </row>
    <row r="318" spans="2:2" x14ac:dyDescent="0.2">
      <c r="B318" s="36"/>
    </row>
    <row r="319" spans="2:2" x14ac:dyDescent="0.2">
      <c r="B319" s="36"/>
    </row>
    <row r="320" spans="2:2" x14ac:dyDescent="0.2">
      <c r="B320" s="36"/>
    </row>
    <row r="321" spans="2:2" x14ac:dyDescent="0.2">
      <c r="B321" s="36"/>
    </row>
    <row r="322" spans="2:2" x14ac:dyDescent="0.2">
      <c r="B322" s="36"/>
    </row>
    <row r="323" spans="2:2" x14ac:dyDescent="0.2">
      <c r="B323" s="36"/>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A8" sqref="A8"/>
    </sheetView>
  </sheetViews>
  <sheetFormatPr baseColWidth="10" defaultRowHeight="12.75" x14ac:dyDescent="0.2"/>
  <cols>
    <col min="1" max="1" width="11" style="37"/>
    <col min="2" max="2" width="38" style="37" customWidth="1"/>
    <col min="3" max="16384" width="11" style="37"/>
  </cols>
  <sheetData>
    <row r="1" spans="1:2" x14ac:dyDescent="0.2">
      <c r="A1" s="38"/>
      <c r="B1" s="39" t="s">
        <v>14</v>
      </c>
    </row>
    <row r="2" spans="1:2" ht="15.75" customHeight="1" x14ac:dyDescent="0.2">
      <c r="A2" s="38">
        <v>1</v>
      </c>
      <c r="B2" s="38" t="s">
        <v>49</v>
      </c>
    </row>
    <row r="3" spans="1:2" ht="15.75" customHeight="1" x14ac:dyDescent="0.2">
      <c r="A3" s="38">
        <v>2</v>
      </c>
      <c r="B3" s="38" t="s">
        <v>52</v>
      </c>
    </row>
    <row r="4" spans="1:2" x14ac:dyDescent="0.2">
      <c r="A4" s="38">
        <v>3</v>
      </c>
      <c r="B4" s="38" t="s">
        <v>24</v>
      </c>
    </row>
    <row r="5" spans="1:2" x14ac:dyDescent="0.2">
      <c r="A5" s="38">
        <v>4</v>
      </c>
      <c r="B5" s="38" t="s">
        <v>19</v>
      </c>
    </row>
    <row r="6" spans="1:2" x14ac:dyDescent="0.2">
      <c r="A6" s="38">
        <v>5</v>
      </c>
      <c r="B6" s="38" t="s">
        <v>23</v>
      </c>
    </row>
    <row r="7" spans="1:2" x14ac:dyDescent="0.2">
      <c r="A7" s="38">
        <v>6</v>
      </c>
      <c r="B7" s="38" t="s">
        <v>97</v>
      </c>
    </row>
    <row r="8" spans="1:2" x14ac:dyDescent="0.2">
      <c r="A8" s="38">
        <v>7</v>
      </c>
      <c r="B8" s="38" t="s">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selection activeCell="D16" sqref="D16"/>
    </sheetView>
  </sheetViews>
  <sheetFormatPr baseColWidth="10" defaultRowHeight="12.75" x14ac:dyDescent="0.2"/>
  <cols>
    <col min="2" max="2" width="54.25" bestFit="1" customWidth="1"/>
  </cols>
  <sheetData>
    <row r="1" spans="1:4" x14ac:dyDescent="0.2">
      <c r="B1" t="s">
        <v>16</v>
      </c>
      <c r="C1" t="s">
        <v>17</v>
      </c>
      <c r="D1" t="s">
        <v>65</v>
      </c>
    </row>
    <row r="2" spans="1:4" x14ac:dyDescent="0.2">
      <c r="A2">
        <v>1</v>
      </c>
      <c r="B2" t="s">
        <v>0</v>
      </c>
      <c r="C2">
        <v>1</v>
      </c>
      <c r="D2">
        <v>0</v>
      </c>
    </row>
    <row r="3" spans="1:4" x14ac:dyDescent="0.2">
      <c r="A3">
        <v>2</v>
      </c>
      <c r="B3" t="s">
        <v>100</v>
      </c>
      <c r="C3">
        <v>10</v>
      </c>
      <c r="D3">
        <v>1</v>
      </c>
    </row>
    <row r="4" spans="1:4" x14ac:dyDescent="0.2">
      <c r="A4">
        <v>3</v>
      </c>
      <c r="B4" t="s">
        <v>61</v>
      </c>
      <c r="C4">
        <v>10.01</v>
      </c>
      <c r="D4">
        <v>1.0009999999999999</v>
      </c>
    </row>
    <row r="5" spans="1:4" x14ac:dyDescent="0.2">
      <c r="A5">
        <v>4</v>
      </c>
      <c r="B5" t="s">
        <v>62</v>
      </c>
      <c r="C5">
        <v>30</v>
      </c>
      <c r="D5">
        <v>1.0009999999999999</v>
      </c>
    </row>
    <row r="6" spans="1:4" x14ac:dyDescent="0.2">
      <c r="A6">
        <v>5</v>
      </c>
      <c r="B6" t="s">
        <v>98</v>
      </c>
      <c r="C6">
        <v>20</v>
      </c>
      <c r="D6">
        <v>1.0009999999999999</v>
      </c>
    </row>
    <row r="7" spans="1:4" x14ac:dyDescent="0.2">
      <c r="A7">
        <v>6</v>
      </c>
      <c r="B7" t="s">
        <v>99</v>
      </c>
      <c r="C7">
        <v>40</v>
      </c>
      <c r="D7">
        <v>1.0009999999999999</v>
      </c>
    </row>
    <row r="8" spans="1:4" x14ac:dyDescent="0.2">
      <c r="A8">
        <v>7</v>
      </c>
      <c r="B8" t="s">
        <v>63</v>
      </c>
      <c r="C8">
        <v>60</v>
      </c>
      <c r="D8">
        <v>2.0009999999999999</v>
      </c>
    </row>
    <row r="9" spans="1:4" x14ac:dyDescent="0.2">
      <c r="A9">
        <v>8</v>
      </c>
      <c r="B9" t="s">
        <v>64</v>
      </c>
      <c r="C9">
        <v>250</v>
      </c>
      <c r="D9">
        <v>3.0009999999999999</v>
      </c>
    </row>
    <row r="10" spans="1:4" x14ac:dyDescent="0.2">
      <c r="A10">
        <v>9</v>
      </c>
      <c r="B10" t="s">
        <v>86</v>
      </c>
      <c r="C10">
        <v>250</v>
      </c>
      <c r="D10">
        <v>3.0009999999999999</v>
      </c>
    </row>
    <row r="11" spans="1:4" x14ac:dyDescent="0.2">
      <c r="A11">
        <v>10</v>
      </c>
      <c r="B11" t="s">
        <v>101</v>
      </c>
      <c r="C11">
        <v>2000</v>
      </c>
      <c r="D11">
        <v>3.0009999999999999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2" sqref="B2"/>
    </sheetView>
  </sheetViews>
  <sheetFormatPr baseColWidth="10" defaultRowHeight="12.75" x14ac:dyDescent="0.2"/>
  <sheetData>
    <row r="1" spans="1:2" x14ac:dyDescent="0.2">
      <c r="A1">
        <v>1</v>
      </c>
      <c r="B1" t="s">
        <v>18</v>
      </c>
    </row>
    <row r="2" spans="1:2" x14ac:dyDescent="0.2">
      <c r="A2">
        <v>2</v>
      </c>
      <c r="B2" t="s">
        <v>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5</vt:i4>
      </vt:variant>
    </vt:vector>
  </HeadingPairs>
  <TitlesOfParts>
    <vt:vector size="16" baseType="lpstr">
      <vt:lpstr>Respect de la VLEP 8h</vt:lpstr>
      <vt:lpstr>Niveau d'empoussièrement</vt:lpstr>
      <vt:lpstr>Entrée d'air</vt:lpstr>
      <vt:lpstr>Feuil1</vt:lpstr>
      <vt:lpstr>Feuil2</vt:lpstr>
      <vt:lpstr>Horaires de travail</vt:lpstr>
      <vt:lpstr>Phases opérationnelles</vt:lpstr>
      <vt:lpstr>APR</vt:lpstr>
      <vt:lpstr>signe</vt:lpstr>
      <vt:lpstr>Feuil3</vt:lpstr>
      <vt:lpstr>Feuil4</vt:lpstr>
      <vt:lpstr>apr</vt:lpstr>
      <vt:lpstr>horaire</vt:lpstr>
      <vt:lpstr>niveau</vt:lpstr>
      <vt:lpstr>signe</vt:lpstr>
      <vt:lpstr>'Respect de la VLEP 8h'!Zone_d_impression</vt:lpstr>
    </vt:vector>
  </TitlesOfParts>
  <Company>CNAV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F3291</dc:creator>
  <cp:lastModifiedBy>F3291</cp:lastModifiedBy>
  <cp:lastPrinted>2016-07-19T06:43:53Z</cp:lastPrinted>
  <dcterms:created xsi:type="dcterms:W3CDTF">2013-02-08T06:20:54Z</dcterms:created>
  <dcterms:modified xsi:type="dcterms:W3CDTF">2017-05-08T13:48:13Z</dcterms:modified>
</cp:coreProperties>
</file>